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Data\bup2\excel\Sais2425\"/>
    </mc:Choice>
  </mc:AlternateContent>
  <xr:revisionPtr revIDLastSave="0" documentId="8_{9B6E6564-24A6-4B16-B24B-67F61694232D}" xr6:coauthVersionLast="47" xr6:coauthVersionMax="47" xr10:uidLastSave="{00000000-0000-0000-0000-000000000000}"/>
  <bookViews>
    <workbookView xWindow="-110" yWindow="-110" windowWidth="19420" windowHeight="10300" activeTab="1" xr2:uid="{08853AC7-AAB6-470E-8B27-DE7CE703F275}"/>
  </bookViews>
  <sheets>
    <sheet name="Ranking_M" sheetId="2" r:id="rId1"/>
    <sheet name="Ranking_F" sheetId="4" r:id="rId2"/>
    <sheet name="Tabellen_M" sheetId="1" r:id="rId3"/>
    <sheet name="Tabellen_F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7" i="1" l="1"/>
  <c r="C146" i="1"/>
  <c r="C145" i="1"/>
  <c r="C148" i="1"/>
  <c r="G2" i="4"/>
  <c r="D166" i="2"/>
  <c r="D156" i="2"/>
  <c r="D155" i="2"/>
  <c r="D89" i="4"/>
  <c r="C64" i="3"/>
  <c r="C63" i="3"/>
  <c r="C62" i="3"/>
  <c r="C61" i="3"/>
  <c r="C60" i="3"/>
  <c r="C59" i="3"/>
  <c r="C58" i="3"/>
  <c r="C57" i="3"/>
  <c r="C56" i="3"/>
  <c r="C55" i="3"/>
  <c r="T55" i="3" s="1"/>
  <c r="T56" i="3" s="1"/>
  <c r="K64" i="3"/>
  <c r="I64" i="3"/>
  <c r="H64" i="3"/>
  <c r="F64" i="3"/>
  <c r="E64" i="3"/>
  <c r="D64" i="3"/>
  <c r="C94" i="3"/>
  <c r="Q94" i="3" s="1"/>
  <c r="C93" i="3"/>
  <c r="C92" i="3"/>
  <c r="C91" i="3"/>
  <c r="C90" i="3"/>
  <c r="Q90" i="3" s="1"/>
  <c r="C89" i="3"/>
  <c r="C125" i="3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01" i="4"/>
  <c r="C100" i="4"/>
  <c r="C99" i="4"/>
  <c r="C98" i="4"/>
  <c r="C97" i="4"/>
  <c r="C96" i="4"/>
  <c r="C95" i="4"/>
  <c r="C94" i="4"/>
  <c r="C93" i="4"/>
  <c r="C92" i="4"/>
  <c r="C86" i="4"/>
  <c r="C85" i="4"/>
  <c r="C84" i="4"/>
  <c r="C83" i="4"/>
  <c r="C82" i="4"/>
  <c r="C81" i="4"/>
  <c r="C80" i="4"/>
  <c r="C79" i="4"/>
  <c r="C78" i="4"/>
  <c r="C77" i="4"/>
  <c r="C71" i="4"/>
  <c r="C70" i="4"/>
  <c r="C69" i="4"/>
  <c r="C68" i="4"/>
  <c r="C67" i="4"/>
  <c r="C66" i="4"/>
  <c r="C65" i="4"/>
  <c r="C64" i="4"/>
  <c r="C63" i="4"/>
  <c r="C62" i="4"/>
  <c r="D14" i="4"/>
  <c r="C15" i="4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B144" i="3"/>
  <c r="B219" i="3" s="1"/>
  <c r="U105" i="3"/>
  <c r="K105" i="3"/>
  <c r="I105" i="3"/>
  <c r="H105" i="3"/>
  <c r="F105" i="3"/>
  <c r="E105" i="3"/>
  <c r="D105" i="3"/>
  <c r="C105" i="3"/>
  <c r="U104" i="3"/>
  <c r="K104" i="3"/>
  <c r="I104" i="3"/>
  <c r="H104" i="3"/>
  <c r="F104" i="3"/>
  <c r="E104" i="3"/>
  <c r="D104" i="3"/>
  <c r="C104" i="3"/>
  <c r="U103" i="3"/>
  <c r="K103" i="3"/>
  <c r="I103" i="3"/>
  <c r="H103" i="3"/>
  <c r="F103" i="3"/>
  <c r="E103" i="3"/>
  <c r="D103" i="3"/>
  <c r="C103" i="3"/>
  <c r="U102" i="3"/>
  <c r="K102" i="3"/>
  <c r="I102" i="3"/>
  <c r="H102" i="3"/>
  <c r="F102" i="3"/>
  <c r="E102" i="3"/>
  <c r="D102" i="3"/>
  <c r="C102" i="3"/>
  <c r="U101" i="3"/>
  <c r="K101" i="3"/>
  <c r="I101" i="3"/>
  <c r="H101" i="3"/>
  <c r="F101" i="3"/>
  <c r="E101" i="3"/>
  <c r="D101" i="3"/>
  <c r="C101" i="3"/>
  <c r="U100" i="3"/>
  <c r="K100" i="3"/>
  <c r="I100" i="3"/>
  <c r="H100" i="3"/>
  <c r="F100" i="3"/>
  <c r="E100" i="3"/>
  <c r="D100" i="3"/>
  <c r="C100" i="3"/>
  <c r="U99" i="3"/>
  <c r="K99" i="3"/>
  <c r="I99" i="3"/>
  <c r="H99" i="3"/>
  <c r="F99" i="3"/>
  <c r="E99" i="3"/>
  <c r="D99" i="3"/>
  <c r="C99" i="3"/>
  <c r="U98" i="3"/>
  <c r="K98" i="3"/>
  <c r="I98" i="3"/>
  <c r="H98" i="3"/>
  <c r="F98" i="3"/>
  <c r="E98" i="3"/>
  <c r="D98" i="3"/>
  <c r="C98" i="3"/>
  <c r="U97" i="3"/>
  <c r="K97" i="3"/>
  <c r="I97" i="3"/>
  <c r="H97" i="3"/>
  <c r="F97" i="3"/>
  <c r="E97" i="3"/>
  <c r="D97" i="3"/>
  <c r="C97" i="3"/>
  <c r="U96" i="3"/>
  <c r="K96" i="3"/>
  <c r="I96" i="3"/>
  <c r="H96" i="3"/>
  <c r="F96" i="3"/>
  <c r="E96" i="3"/>
  <c r="D96" i="3"/>
  <c r="C96" i="3"/>
  <c r="V95" i="3"/>
  <c r="K94" i="3"/>
  <c r="I94" i="3"/>
  <c r="H94" i="3"/>
  <c r="F94" i="3"/>
  <c r="E94" i="3"/>
  <c r="D94" i="3"/>
  <c r="K93" i="3"/>
  <c r="I93" i="3"/>
  <c r="H93" i="3"/>
  <c r="F93" i="3"/>
  <c r="E93" i="3"/>
  <c r="N93" i="3" s="1"/>
  <c r="D93" i="3"/>
  <c r="K92" i="3"/>
  <c r="I92" i="3"/>
  <c r="H92" i="3"/>
  <c r="F92" i="3"/>
  <c r="E92" i="3"/>
  <c r="D92" i="3"/>
  <c r="K91" i="3"/>
  <c r="I91" i="3"/>
  <c r="H91" i="3"/>
  <c r="F91" i="3"/>
  <c r="E91" i="3"/>
  <c r="D91" i="3"/>
  <c r="K90" i="3"/>
  <c r="I90" i="3"/>
  <c r="H90" i="3"/>
  <c r="F90" i="3"/>
  <c r="E90" i="3"/>
  <c r="D90" i="3"/>
  <c r="T89" i="3"/>
  <c r="T90" i="3" s="1"/>
  <c r="K89" i="3"/>
  <c r="I89" i="3"/>
  <c r="H89" i="3"/>
  <c r="F89" i="3"/>
  <c r="E89" i="3"/>
  <c r="D89" i="3"/>
  <c r="V88" i="3"/>
  <c r="K87" i="3"/>
  <c r="I87" i="3"/>
  <c r="H87" i="3"/>
  <c r="F87" i="3"/>
  <c r="E87" i="3"/>
  <c r="D87" i="3"/>
  <c r="C87" i="3"/>
  <c r="K86" i="3"/>
  <c r="I86" i="3"/>
  <c r="H86" i="3"/>
  <c r="F86" i="3"/>
  <c r="E86" i="3"/>
  <c r="D86" i="3"/>
  <c r="C86" i="3"/>
  <c r="K85" i="3"/>
  <c r="I85" i="3"/>
  <c r="H85" i="3"/>
  <c r="F85" i="3"/>
  <c r="E85" i="3"/>
  <c r="D85" i="3"/>
  <c r="C85" i="3"/>
  <c r="K84" i="3"/>
  <c r="I84" i="3"/>
  <c r="H84" i="3"/>
  <c r="F84" i="3"/>
  <c r="E84" i="3"/>
  <c r="D84" i="3"/>
  <c r="C84" i="3"/>
  <c r="K83" i="3"/>
  <c r="I83" i="3"/>
  <c r="H83" i="3"/>
  <c r="F83" i="3"/>
  <c r="E83" i="3"/>
  <c r="D83" i="3"/>
  <c r="C83" i="3"/>
  <c r="K82" i="3"/>
  <c r="I82" i="3"/>
  <c r="H82" i="3"/>
  <c r="F82" i="3"/>
  <c r="E82" i="3"/>
  <c r="N82" i="3" s="1"/>
  <c r="D82" i="3"/>
  <c r="C82" i="3"/>
  <c r="K81" i="3"/>
  <c r="I81" i="3"/>
  <c r="H81" i="3"/>
  <c r="F81" i="3"/>
  <c r="E81" i="3"/>
  <c r="D81" i="3"/>
  <c r="C81" i="3"/>
  <c r="K80" i="3"/>
  <c r="I80" i="3"/>
  <c r="H80" i="3"/>
  <c r="F80" i="3"/>
  <c r="E80" i="3"/>
  <c r="D80" i="3"/>
  <c r="C80" i="3"/>
  <c r="K79" i="3"/>
  <c r="I79" i="3"/>
  <c r="H79" i="3"/>
  <c r="F79" i="3"/>
  <c r="E79" i="3"/>
  <c r="D79" i="3"/>
  <c r="C79" i="3"/>
  <c r="T78" i="3"/>
  <c r="T79" i="3" s="1"/>
  <c r="T80" i="3" s="1"/>
  <c r="T81" i="3" s="1"/>
  <c r="U81" i="3" s="1"/>
  <c r="K78" i="3"/>
  <c r="I78" i="3"/>
  <c r="H78" i="3"/>
  <c r="F78" i="3"/>
  <c r="E78" i="3"/>
  <c r="D78" i="3"/>
  <c r="C78" i="3"/>
  <c r="U77" i="3"/>
  <c r="E150" i="3" s="1" a="1"/>
  <c r="E150" i="3" s="1"/>
  <c r="R77" i="3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K77" i="3"/>
  <c r="I77" i="3"/>
  <c r="H77" i="3"/>
  <c r="F77" i="3"/>
  <c r="E77" i="3"/>
  <c r="D77" i="3"/>
  <c r="D150" i="3" s="1" a="1"/>
  <c r="D150" i="3" s="1"/>
  <c r="C77" i="3"/>
  <c r="V76" i="3"/>
  <c r="K75" i="3"/>
  <c r="I75" i="3"/>
  <c r="H75" i="3"/>
  <c r="F75" i="3"/>
  <c r="E75" i="3"/>
  <c r="D75" i="3"/>
  <c r="C75" i="3"/>
  <c r="T75" i="3" s="1"/>
  <c r="U75" i="3" s="1"/>
  <c r="K74" i="3"/>
  <c r="I74" i="3"/>
  <c r="H74" i="3"/>
  <c r="F74" i="3"/>
  <c r="E74" i="3"/>
  <c r="D74" i="3"/>
  <c r="C74" i="3"/>
  <c r="T74" i="3" s="1"/>
  <c r="U74" i="3" s="1"/>
  <c r="K73" i="3"/>
  <c r="I73" i="3"/>
  <c r="H73" i="3"/>
  <c r="F73" i="3"/>
  <c r="E73" i="3"/>
  <c r="D73" i="3"/>
  <c r="C73" i="3"/>
  <c r="T73" i="3" s="1"/>
  <c r="U73" i="3" s="1"/>
  <c r="K72" i="3"/>
  <c r="I72" i="3"/>
  <c r="H72" i="3"/>
  <c r="F72" i="3"/>
  <c r="E72" i="3"/>
  <c r="D72" i="3"/>
  <c r="C72" i="3"/>
  <c r="T72" i="3" s="1"/>
  <c r="U72" i="3" s="1"/>
  <c r="K71" i="3"/>
  <c r="I71" i="3"/>
  <c r="H71" i="3"/>
  <c r="F71" i="3"/>
  <c r="E71" i="3"/>
  <c r="D71" i="3"/>
  <c r="C71" i="3"/>
  <c r="T71" i="3" s="1"/>
  <c r="U71" i="3" s="1"/>
  <c r="K70" i="3"/>
  <c r="I70" i="3"/>
  <c r="H70" i="3"/>
  <c r="F70" i="3"/>
  <c r="E70" i="3"/>
  <c r="D70" i="3"/>
  <c r="C70" i="3"/>
  <c r="T70" i="3" s="1"/>
  <c r="U70" i="3" s="1"/>
  <c r="K69" i="3"/>
  <c r="I69" i="3"/>
  <c r="H69" i="3"/>
  <c r="F69" i="3"/>
  <c r="E69" i="3"/>
  <c r="D69" i="3"/>
  <c r="C69" i="3"/>
  <c r="T69" i="3" s="1"/>
  <c r="U69" i="3" s="1"/>
  <c r="K68" i="3"/>
  <c r="I68" i="3"/>
  <c r="H68" i="3"/>
  <c r="F68" i="3"/>
  <c r="E68" i="3"/>
  <c r="D68" i="3"/>
  <c r="C68" i="3"/>
  <c r="T68" i="3" s="1"/>
  <c r="U68" i="3" s="1"/>
  <c r="K67" i="3"/>
  <c r="I67" i="3"/>
  <c r="H67" i="3"/>
  <c r="F67" i="3"/>
  <c r="E67" i="3"/>
  <c r="N67" i="3" s="1"/>
  <c r="D67" i="3"/>
  <c r="C67" i="3"/>
  <c r="T67" i="3" s="1"/>
  <c r="U67" i="3" s="1"/>
  <c r="K66" i="3"/>
  <c r="I66" i="3"/>
  <c r="H66" i="3"/>
  <c r="F66" i="3"/>
  <c r="E66" i="3"/>
  <c r="D66" i="3"/>
  <c r="C66" i="3"/>
  <c r="T66" i="3" s="1"/>
  <c r="U66" i="3" s="1"/>
  <c r="V65" i="3"/>
  <c r="K63" i="3"/>
  <c r="I63" i="3"/>
  <c r="H63" i="3"/>
  <c r="F63" i="3"/>
  <c r="E63" i="3"/>
  <c r="D63" i="3"/>
  <c r="K62" i="3"/>
  <c r="I62" i="3"/>
  <c r="H62" i="3"/>
  <c r="F62" i="3"/>
  <c r="E62" i="3"/>
  <c r="N62" i="3" s="1"/>
  <c r="D62" i="3"/>
  <c r="K61" i="3"/>
  <c r="I61" i="3"/>
  <c r="H61" i="3"/>
  <c r="F61" i="3"/>
  <c r="E61" i="3"/>
  <c r="D61" i="3"/>
  <c r="K60" i="3"/>
  <c r="I60" i="3"/>
  <c r="H60" i="3"/>
  <c r="F60" i="3"/>
  <c r="E60" i="3"/>
  <c r="D60" i="3"/>
  <c r="K59" i="3"/>
  <c r="I59" i="3"/>
  <c r="H59" i="3"/>
  <c r="F59" i="3"/>
  <c r="N59" i="3" s="1"/>
  <c r="E59" i="3"/>
  <c r="D59" i="3"/>
  <c r="K58" i="3"/>
  <c r="I58" i="3"/>
  <c r="H58" i="3"/>
  <c r="F58" i="3"/>
  <c r="E58" i="3"/>
  <c r="D58" i="3"/>
  <c r="K57" i="3"/>
  <c r="I57" i="3"/>
  <c r="H57" i="3"/>
  <c r="F57" i="3"/>
  <c r="E57" i="3"/>
  <c r="D57" i="3"/>
  <c r="K56" i="3"/>
  <c r="I56" i="3"/>
  <c r="H56" i="3"/>
  <c r="F56" i="3"/>
  <c r="E56" i="3"/>
  <c r="D56" i="3"/>
  <c r="K55" i="3"/>
  <c r="I55" i="3"/>
  <c r="H55" i="3"/>
  <c r="F55" i="3"/>
  <c r="N55" i="3" s="1"/>
  <c r="E55" i="3"/>
  <c r="D55" i="3"/>
  <c r="V54" i="3"/>
  <c r="K53" i="3"/>
  <c r="I53" i="3"/>
  <c r="H53" i="3"/>
  <c r="F53" i="3"/>
  <c r="E53" i="3"/>
  <c r="D53" i="3"/>
  <c r="C53" i="3"/>
  <c r="P53" i="3" s="1"/>
  <c r="K52" i="3"/>
  <c r="I52" i="3"/>
  <c r="H52" i="3"/>
  <c r="F52" i="3"/>
  <c r="E52" i="3"/>
  <c r="D52" i="3"/>
  <c r="C52" i="3"/>
  <c r="K51" i="3"/>
  <c r="I51" i="3"/>
  <c r="H51" i="3"/>
  <c r="F51" i="3"/>
  <c r="E51" i="3"/>
  <c r="D51" i="3"/>
  <c r="C51" i="3"/>
  <c r="K50" i="3"/>
  <c r="I50" i="3"/>
  <c r="H50" i="3"/>
  <c r="F50" i="3"/>
  <c r="E50" i="3"/>
  <c r="D50" i="3"/>
  <c r="C50" i="3"/>
  <c r="K49" i="3"/>
  <c r="I49" i="3"/>
  <c r="H49" i="3"/>
  <c r="F49" i="3"/>
  <c r="E49" i="3"/>
  <c r="N49" i="3" s="1"/>
  <c r="D49" i="3"/>
  <c r="C49" i="3"/>
  <c r="Q49" i="3" s="1"/>
  <c r="T48" i="3"/>
  <c r="T49" i="3" s="1"/>
  <c r="U49" i="3" s="1"/>
  <c r="R48" i="3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K48" i="3"/>
  <c r="I48" i="3"/>
  <c r="H48" i="3"/>
  <c r="F48" i="3"/>
  <c r="E48" i="3"/>
  <c r="D48" i="3"/>
  <c r="C48" i="3"/>
  <c r="Q48" i="3" s="1"/>
  <c r="U47" i="3"/>
  <c r="E147" i="3" s="1" a="1"/>
  <c r="E147" i="3" s="1"/>
  <c r="K47" i="3"/>
  <c r="I47" i="3"/>
  <c r="H47" i="3"/>
  <c r="F47" i="3"/>
  <c r="E47" i="3"/>
  <c r="D47" i="3"/>
  <c r="D147" i="3" s="1" a="1"/>
  <c r="D147" i="3" s="1"/>
  <c r="C47" i="3"/>
  <c r="Q47" i="3" s="1"/>
  <c r="V46" i="3"/>
  <c r="K45" i="3"/>
  <c r="I45" i="3"/>
  <c r="H45" i="3"/>
  <c r="F45" i="3"/>
  <c r="E45" i="3"/>
  <c r="D45" i="3"/>
  <c r="C45" i="3"/>
  <c r="T45" i="3" s="1"/>
  <c r="U45" i="3" s="1"/>
  <c r="K44" i="3"/>
  <c r="I44" i="3"/>
  <c r="H44" i="3"/>
  <c r="F44" i="3"/>
  <c r="E44" i="3"/>
  <c r="D44" i="3"/>
  <c r="C44" i="3"/>
  <c r="T44" i="3" s="1"/>
  <c r="U44" i="3" s="1"/>
  <c r="K43" i="3"/>
  <c r="I43" i="3"/>
  <c r="H43" i="3"/>
  <c r="F43" i="3"/>
  <c r="E43" i="3"/>
  <c r="N43" i="3" s="1"/>
  <c r="D43" i="3"/>
  <c r="C43" i="3"/>
  <c r="T43" i="3" s="1"/>
  <c r="U43" i="3" s="1"/>
  <c r="K42" i="3"/>
  <c r="I42" i="3"/>
  <c r="H42" i="3"/>
  <c r="F42" i="3"/>
  <c r="E42" i="3"/>
  <c r="D42" i="3"/>
  <c r="C42" i="3"/>
  <c r="K41" i="3"/>
  <c r="I41" i="3"/>
  <c r="H41" i="3"/>
  <c r="F41" i="3"/>
  <c r="E41" i="3"/>
  <c r="N41" i="3" s="1"/>
  <c r="D41" i="3"/>
  <c r="C41" i="3"/>
  <c r="T41" i="3" s="1"/>
  <c r="U41" i="3" s="1"/>
  <c r="K40" i="3"/>
  <c r="I40" i="3"/>
  <c r="H40" i="3"/>
  <c r="F40" i="3"/>
  <c r="E40" i="3"/>
  <c r="D40" i="3"/>
  <c r="C40" i="3"/>
  <c r="T40" i="3" s="1"/>
  <c r="U40" i="3" s="1"/>
  <c r="K39" i="3"/>
  <c r="I39" i="3"/>
  <c r="H39" i="3"/>
  <c r="F39" i="3"/>
  <c r="E39" i="3"/>
  <c r="D39" i="3"/>
  <c r="C39" i="3"/>
  <c r="T39" i="3" s="1"/>
  <c r="U39" i="3" s="1"/>
  <c r="K38" i="3"/>
  <c r="I38" i="3"/>
  <c r="H38" i="3"/>
  <c r="F38" i="3"/>
  <c r="E38" i="3"/>
  <c r="N38" i="3" s="1"/>
  <c r="D38" i="3"/>
  <c r="C38" i="3"/>
  <c r="K37" i="3"/>
  <c r="I37" i="3"/>
  <c r="H37" i="3"/>
  <c r="F37" i="3"/>
  <c r="E37" i="3"/>
  <c r="D37" i="3"/>
  <c r="C37" i="3"/>
  <c r="T37" i="3" s="1"/>
  <c r="U37" i="3" s="1"/>
  <c r="K36" i="3"/>
  <c r="I36" i="3"/>
  <c r="H36" i="3"/>
  <c r="F36" i="3"/>
  <c r="E36" i="3"/>
  <c r="D36" i="3"/>
  <c r="C36" i="3"/>
  <c r="T36" i="3" s="1"/>
  <c r="U36" i="3" s="1"/>
  <c r="K35" i="3"/>
  <c r="I35" i="3"/>
  <c r="H35" i="3"/>
  <c r="F35" i="3"/>
  <c r="E35" i="3"/>
  <c r="N35" i="3" s="1"/>
  <c r="D35" i="3"/>
  <c r="C35" i="3"/>
  <c r="T35" i="3" s="1"/>
  <c r="U35" i="3" s="1"/>
  <c r="K34" i="3"/>
  <c r="I34" i="3"/>
  <c r="H34" i="3"/>
  <c r="F34" i="3"/>
  <c r="E34" i="3"/>
  <c r="D34" i="3"/>
  <c r="C34" i="3"/>
  <c r="V33" i="3"/>
  <c r="K32" i="3"/>
  <c r="I32" i="3"/>
  <c r="H32" i="3"/>
  <c r="F32" i="3"/>
  <c r="E32" i="3"/>
  <c r="D32" i="3"/>
  <c r="C32" i="3"/>
  <c r="T32" i="3" s="1"/>
  <c r="U32" i="3" s="1"/>
  <c r="K31" i="3"/>
  <c r="I31" i="3"/>
  <c r="H31" i="3"/>
  <c r="F31" i="3"/>
  <c r="E31" i="3"/>
  <c r="N31" i="3" s="1"/>
  <c r="D31" i="3"/>
  <c r="C31" i="3"/>
  <c r="T31" i="3" s="1"/>
  <c r="U31" i="3" s="1"/>
  <c r="K30" i="3"/>
  <c r="I30" i="3"/>
  <c r="H30" i="3"/>
  <c r="F30" i="3"/>
  <c r="E30" i="3"/>
  <c r="D30" i="3"/>
  <c r="C30" i="3"/>
  <c r="K29" i="3"/>
  <c r="I29" i="3"/>
  <c r="H29" i="3"/>
  <c r="F29" i="3"/>
  <c r="E29" i="3"/>
  <c r="N29" i="3" s="1"/>
  <c r="D29" i="3"/>
  <c r="C29" i="3"/>
  <c r="T29" i="3" s="1"/>
  <c r="U29" i="3" s="1"/>
  <c r="K28" i="3"/>
  <c r="I28" i="3"/>
  <c r="H28" i="3"/>
  <c r="F28" i="3"/>
  <c r="E28" i="3"/>
  <c r="D28" i="3"/>
  <c r="C28" i="3"/>
  <c r="T28" i="3" s="1"/>
  <c r="U28" i="3" s="1"/>
  <c r="K27" i="3"/>
  <c r="I27" i="3"/>
  <c r="H27" i="3"/>
  <c r="F27" i="3"/>
  <c r="E27" i="3"/>
  <c r="D27" i="3"/>
  <c r="C27" i="3"/>
  <c r="T27" i="3" s="1"/>
  <c r="U27" i="3" s="1"/>
  <c r="K26" i="3"/>
  <c r="I26" i="3"/>
  <c r="H26" i="3"/>
  <c r="F26" i="3"/>
  <c r="E26" i="3"/>
  <c r="N26" i="3" s="1"/>
  <c r="D26" i="3"/>
  <c r="C26" i="3"/>
  <c r="K25" i="3"/>
  <c r="I25" i="3"/>
  <c r="H25" i="3"/>
  <c r="F25" i="3"/>
  <c r="E25" i="3"/>
  <c r="D25" i="3"/>
  <c r="C25" i="3"/>
  <c r="T25" i="3" s="1"/>
  <c r="U25" i="3" s="1"/>
  <c r="K24" i="3"/>
  <c r="I24" i="3"/>
  <c r="H24" i="3"/>
  <c r="F24" i="3"/>
  <c r="E24" i="3"/>
  <c r="D24" i="3"/>
  <c r="C24" i="3"/>
  <c r="T24" i="3" s="1"/>
  <c r="U24" i="3" s="1"/>
  <c r="K23" i="3"/>
  <c r="I23" i="3"/>
  <c r="H23" i="3"/>
  <c r="F23" i="3"/>
  <c r="E23" i="3"/>
  <c r="N23" i="3" s="1"/>
  <c r="D23" i="3"/>
  <c r="C23" i="3"/>
  <c r="T23" i="3" s="1"/>
  <c r="U23" i="3" s="1"/>
  <c r="R22" i="3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K22" i="3"/>
  <c r="I22" i="3"/>
  <c r="H22" i="3"/>
  <c r="F22" i="3"/>
  <c r="E22" i="3"/>
  <c r="N22" i="3" s="1"/>
  <c r="D22" i="3"/>
  <c r="C22" i="3"/>
  <c r="K21" i="3"/>
  <c r="I21" i="3"/>
  <c r="H21" i="3"/>
  <c r="F21" i="3"/>
  <c r="E21" i="3"/>
  <c r="N21" i="3" s="1"/>
  <c r="D21" i="3"/>
  <c r="C21" i="3"/>
  <c r="T21" i="3" s="1"/>
  <c r="U21" i="3" s="1"/>
  <c r="V20" i="3"/>
  <c r="K19" i="3"/>
  <c r="I19" i="3"/>
  <c r="H19" i="3"/>
  <c r="F19" i="3"/>
  <c r="E19" i="3"/>
  <c r="D19" i="3"/>
  <c r="C19" i="3"/>
  <c r="T19" i="3" s="1"/>
  <c r="U19" i="3" s="1"/>
  <c r="K18" i="3"/>
  <c r="I18" i="3"/>
  <c r="H18" i="3"/>
  <c r="F18" i="3"/>
  <c r="E18" i="3"/>
  <c r="D18" i="3"/>
  <c r="C18" i="3"/>
  <c r="T18" i="3" s="1"/>
  <c r="U18" i="3" s="1"/>
  <c r="K17" i="3"/>
  <c r="I17" i="3"/>
  <c r="H17" i="3"/>
  <c r="F17" i="3"/>
  <c r="E17" i="3"/>
  <c r="D17" i="3"/>
  <c r="C17" i="3"/>
  <c r="T17" i="3" s="1"/>
  <c r="U17" i="3" s="1"/>
  <c r="K16" i="3"/>
  <c r="I16" i="3"/>
  <c r="H16" i="3"/>
  <c r="F16" i="3"/>
  <c r="E16" i="3"/>
  <c r="D16" i="3"/>
  <c r="C16" i="3"/>
  <c r="T16" i="3" s="1"/>
  <c r="U16" i="3" s="1"/>
  <c r="K15" i="3"/>
  <c r="I15" i="3"/>
  <c r="H15" i="3"/>
  <c r="F15" i="3"/>
  <c r="E15" i="3"/>
  <c r="D15" i="3"/>
  <c r="C15" i="3"/>
  <c r="T15" i="3" s="1"/>
  <c r="U15" i="3" s="1"/>
  <c r="K14" i="3"/>
  <c r="I14" i="3"/>
  <c r="H14" i="3"/>
  <c r="F14" i="3"/>
  <c r="E14" i="3"/>
  <c r="D14" i="3"/>
  <c r="C14" i="3"/>
  <c r="T14" i="3" s="1"/>
  <c r="U14" i="3" s="1"/>
  <c r="K13" i="3"/>
  <c r="I13" i="3"/>
  <c r="H13" i="3"/>
  <c r="F13" i="3"/>
  <c r="E13" i="3"/>
  <c r="D13" i="3"/>
  <c r="C13" i="3"/>
  <c r="T13" i="3" s="1"/>
  <c r="U13" i="3" s="1"/>
  <c r="K12" i="3"/>
  <c r="I12" i="3"/>
  <c r="H12" i="3"/>
  <c r="F12" i="3"/>
  <c r="E12" i="3"/>
  <c r="D12" i="3"/>
  <c r="C12" i="3"/>
  <c r="T12" i="3" s="1"/>
  <c r="U12" i="3" s="1"/>
  <c r="K11" i="3"/>
  <c r="I11" i="3"/>
  <c r="H11" i="3"/>
  <c r="F11" i="3"/>
  <c r="E11" i="3"/>
  <c r="D11" i="3"/>
  <c r="C11" i="3"/>
  <c r="T11" i="3" s="1"/>
  <c r="U11" i="3" s="1"/>
  <c r="K10" i="3"/>
  <c r="I10" i="3"/>
  <c r="H10" i="3"/>
  <c r="F10" i="3"/>
  <c r="E10" i="3"/>
  <c r="D10" i="3"/>
  <c r="C10" i="3"/>
  <c r="T10" i="3" s="1"/>
  <c r="U10" i="3" s="1"/>
  <c r="K9" i="3"/>
  <c r="I9" i="3"/>
  <c r="H9" i="3"/>
  <c r="F9" i="3"/>
  <c r="E9" i="3"/>
  <c r="D9" i="3"/>
  <c r="C9" i="3"/>
  <c r="T9" i="3" s="1"/>
  <c r="U9" i="3" s="1"/>
  <c r="K8" i="3"/>
  <c r="I8" i="3"/>
  <c r="H8" i="3"/>
  <c r="F8" i="3"/>
  <c r="E8" i="3"/>
  <c r="D8" i="3"/>
  <c r="C8" i="3"/>
  <c r="T8" i="3" s="1"/>
  <c r="U8" i="3" s="1"/>
  <c r="V7" i="3"/>
  <c r="N87" i="3" l="1"/>
  <c r="N75" i="3"/>
  <c r="N71" i="3"/>
  <c r="N72" i="3"/>
  <c r="N57" i="3"/>
  <c r="N61" i="3"/>
  <c r="N90" i="3"/>
  <c r="N52" i="3"/>
  <c r="N40" i="3"/>
  <c r="N37" i="3"/>
  <c r="N45" i="3"/>
  <c r="N30" i="3"/>
  <c r="N27" i="3"/>
  <c r="N85" i="3"/>
  <c r="N77" i="3"/>
  <c r="N80" i="3"/>
  <c r="N86" i="3"/>
  <c r="N84" i="3"/>
  <c r="N79" i="3"/>
  <c r="N81" i="3"/>
  <c r="N83" i="3"/>
  <c r="N68" i="3"/>
  <c r="N66" i="3"/>
  <c r="N74" i="3"/>
  <c r="N73" i="3"/>
  <c r="N70" i="3"/>
  <c r="N56" i="3"/>
  <c r="N60" i="3"/>
  <c r="N64" i="3"/>
  <c r="N63" i="3"/>
  <c r="N58" i="3"/>
  <c r="N94" i="3"/>
  <c r="N89" i="3"/>
  <c r="N91" i="3"/>
  <c r="N53" i="3"/>
  <c r="N47" i="3"/>
  <c r="N48" i="3"/>
  <c r="N50" i="3"/>
  <c r="N34" i="3"/>
  <c r="N42" i="3"/>
  <c r="N39" i="3"/>
  <c r="N36" i="3"/>
  <c r="N44" i="3"/>
  <c r="N24" i="3"/>
  <c r="N32" i="3"/>
  <c r="N28" i="3"/>
  <c r="N25" i="3"/>
  <c r="N69" i="3"/>
  <c r="N149" i="3" a="1"/>
  <c r="N149" i="3" s="1"/>
  <c r="N148" i="3" a="1"/>
  <c r="N148" i="3" s="1"/>
  <c r="O62" i="3"/>
  <c r="N51" i="3"/>
  <c r="N92" i="3"/>
  <c r="O90" i="3"/>
  <c r="N78" i="3"/>
  <c r="N150" i="3" a="1"/>
  <c r="N150" i="3" s="1"/>
  <c r="D184" i="3"/>
  <c r="D182" i="3"/>
  <c r="D183" i="3"/>
  <c r="D185" i="3"/>
  <c r="D186" i="3"/>
  <c r="D187" i="3"/>
  <c r="D188" i="3"/>
  <c r="D189" i="3"/>
  <c r="D190" i="3"/>
  <c r="D191" i="3"/>
  <c r="D112" i="3"/>
  <c r="D18" i="4" s="1"/>
  <c r="E17" i="4" s="1"/>
  <c r="D116" i="3"/>
  <c r="D22" i="4" s="1"/>
  <c r="E21" i="4" s="1"/>
  <c r="D110" i="3"/>
  <c r="D16" i="4" s="1"/>
  <c r="E15" i="4" s="1"/>
  <c r="D111" i="3"/>
  <c r="D17" i="4" s="1"/>
  <c r="E16" i="4" s="1"/>
  <c r="D121" i="3"/>
  <c r="D27" i="4" s="1"/>
  <c r="E26" i="4" s="1"/>
  <c r="D115" i="3"/>
  <c r="D21" i="4" s="1"/>
  <c r="E20" i="4" s="1"/>
  <c r="D109" i="3"/>
  <c r="D15" i="4" s="1"/>
  <c r="E14" i="4" s="1"/>
  <c r="D119" i="3"/>
  <c r="D25" i="4" s="1"/>
  <c r="D120" i="3"/>
  <c r="D26" i="4" s="1"/>
  <c r="D113" i="3"/>
  <c r="D19" i="4" s="1"/>
  <c r="E18" i="4" s="1"/>
  <c r="D148" i="3" a="1"/>
  <c r="D148" i="3" s="1"/>
  <c r="L64" i="3"/>
  <c r="D114" i="3"/>
  <c r="D20" i="4" s="1"/>
  <c r="E19" i="4" s="1"/>
  <c r="Q53" i="3"/>
  <c r="M64" i="3"/>
  <c r="R68" i="3"/>
  <c r="R69" i="3" s="1"/>
  <c r="R70" i="3" s="1"/>
  <c r="R71" i="3" s="1"/>
  <c r="R72" i="3" s="1"/>
  <c r="R73" i="3" s="1"/>
  <c r="R74" i="3" s="1"/>
  <c r="R75" i="3" s="1"/>
  <c r="M82" i="3"/>
  <c r="L49" i="3"/>
  <c r="L68" i="3"/>
  <c r="M81" i="3"/>
  <c r="M67" i="3"/>
  <c r="L29" i="3"/>
  <c r="O29" i="3" s="1"/>
  <c r="M45" i="3"/>
  <c r="M47" i="3"/>
  <c r="M48" i="3"/>
  <c r="L84" i="3"/>
  <c r="M93" i="3"/>
  <c r="L21" i="3"/>
  <c r="L81" i="3"/>
  <c r="L90" i="3"/>
  <c r="M57" i="3"/>
  <c r="M56" i="3"/>
  <c r="L86" i="3"/>
  <c r="M55" i="3"/>
  <c r="M63" i="3"/>
  <c r="L85" i="3"/>
  <c r="M70" i="3"/>
  <c r="M29" i="3"/>
  <c r="M66" i="3"/>
  <c r="M68" i="3"/>
  <c r="L37" i="3"/>
  <c r="O37" i="3" s="1"/>
  <c r="L51" i="3"/>
  <c r="L70" i="3"/>
  <c r="U48" i="3"/>
  <c r="M50" i="3"/>
  <c r="M62" i="3"/>
  <c r="M73" i="3"/>
  <c r="M74" i="3"/>
  <c r="L77" i="3"/>
  <c r="L150" i="3" s="1" a="1"/>
  <c r="L150" i="3" s="1"/>
  <c r="L83" i="3"/>
  <c r="L61" i="3"/>
  <c r="O61" i="3" s="1"/>
  <c r="M72" i="3"/>
  <c r="L78" i="3"/>
  <c r="M83" i="3"/>
  <c r="U89" i="3"/>
  <c r="L69" i="3"/>
  <c r="L25" i="3"/>
  <c r="M49" i="3"/>
  <c r="M59" i="3"/>
  <c r="M89" i="3"/>
  <c r="M22" i="3"/>
  <c r="M23" i="3"/>
  <c r="M58" i="3"/>
  <c r="M87" i="3"/>
  <c r="B209" i="3"/>
  <c r="M21" i="3"/>
  <c r="M51" i="3"/>
  <c r="M52" i="3"/>
  <c r="M53" i="3"/>
  <c r="M60" i="3"/>
  <c r="M61" i="3"/>
  <c r="L74" i="3"/>
  <c r="O74" i="3" s="1"/>
  <c r="M77" i="3"/>
  <c r="M150" i="3" s="1" a="1"/>
  <c r="M150" i="3" s="1"/>
  <c r="M85" i="3"/>
  <c r="L93" i="3"/>
  <c r="O93" i="3" s="1"/>
  <c r="L94" i="3"/>
  <c r="B210" i="3"/>
  <c r="M41" i="3"/>
  <c r="L58" i="3"/>
  <c r="O58" i="3" s="1"/>
  <c r="M80" i="3"/>
  <c r="M84" i="3"/>
  <c r="M90" i="3"/>
  <c r="M92" i="3"/>
  <c r="M94" i="3"/>
  <c r="B217" i="3"/>
  <c r="L45" i="3"/>
  <c r="B218" i="3"/>
  <c r="L57" i="3"/>
  <c r="L59" i="3"/>
  <c r="L71" i="3"/>
  <c r="M25" i="3"/>
  <c r="M37" i="3"/>
  <c r="L41" i="3"/>
  <c r="O41" i="3" s="1"/>
  <c r="P47" i="3"/>
  <c r="L48" i="3"/>
  <c r="L66" i="3"/>
  <c r="L67" i="3"/>
  <c r="L87" i="3"/>
  <c r="L89" i="3"/>
  <c r="M75" i="3"/>
  <c r="O75" i="3" s="1"/>
  <c r="L79" i="3"/>
  <c r="R36" i="3"/>
  <c r="R37" i="3" s="1"/>
  <c r="R38" i="3" s="1"/>
  <c r="R39" i="3" s="1"/>
  <c r="R40" i="3" s="1"/>
  <c r="R41" i="3" s="1"/>
  <c r="R42" i="3" s="1"/>
  <c r="R43" i="3" s="1"/>
  <c r="R44" i="3" s="1"/>
  <c r="R45" i="3" s="1"/>
  <c r="M35" i="3"/>
  <c r="M36" i="3"/>
  <c r="M39" i="3"/>
  <c r="M40" i="3"/>
  <c r="M43" i="3"/>
  <c r="M44" i="3"/>
  <c r="M34" i="3"/>
  <c r="M38" i="3"/>
  <c r="M42" i="3"/>
  <c r="M24" i="3"/>
  <c r="M27" i="3"/>
  <c r="M28" i="3"/>
  <c r="M31" i="3"/>
  <c r="M32" i="3"/>
  <c r="M26" i="3"/>
  <c r="M30" i="3"/>
  <c r="D108" i="3"/>
  <c r="D12" i="4" s="1"/>
  <c r="E12" i="4" s="1"/>
  <c r="T57" i="3"/>
  <c r="U56" i="3"/>
  <c r="L24" i="3"/>
  <c r="L28" i="3"/>
  <c r="L32" i="3"/>
  <c r="L36" i="3"/>
  <c r="L40" i="3"/>
  <c r="L44" i="3"/>
  <c r="U55" i="3"/>
  <c r="L56" i="3"/>
  <c r="O56" i="3" s="1"/>
  <c r="L63" i="3"/>
  <c r="D173" i="3"/>
  <c r="M71" i="3"/>
  <c r="T82" i="3"/>
  <c r="D180" i="3"/>
  <c r="T22" i="3"/>
  <c r="U22" i="3" s="1"/>
  <c r="T26" i="3"/>
  <c r="U26" i="3" s="1"/>
  <c r="T30" i="3"/>
  <c r="U30" i="3" s="1"/>
  <c r="T34" i="3"/>
  <c r="U34" i="3" s="1"/>
  <c r="T38" i="3"/>
  <c r="U38" i="3" s="1"/>
  <c r="T42" i="3"/>
  <c r="U42" i="3" s="1"/>
  <c r="L47" i="3"/>
  <c r="P48" i="3"/>
  <c r="L53" i="3"/>
  <c r="O53" i="3" s="1"/>
  <c r="L55" i="3"/>
  <c r="L73" i="3"/>
  <c r="M79" i="3"/>
  <c r="U79" i="3"/>
  <c r="L80" i="3"/>
  <c r="Q93" i="3"/>
  <c r="L23" i="3"/>
  <c r="O23" i="3" s="1"/>
  <c r="L27" i="3"/>
  <c r="L31" i="3"/>
  <c r="O31" i="3" s="1"/>
  <c r="L35" i="3"/>
  <c r="O35" i="3" s="1"/>
  <c r="L39" i="3"/>
  <c r="L43" i="3"/>
  <c r="O43" i="3" s="1"/>
  <c r="T50" i="3"/>
  <c r="L52" i="3"/>
  <c r="L62" i="3"/>
  <c r="D175" i="3"/>
  <c r="D177" i="3"/>
  <c r="L82" i="3"/>
  <c r="O82" i="3" s="1"/>
  <c r="M91" i="3"/>
  <c r="L91" i="3"/>
  <c r="O91" i="3" s="1"/>
  <c r="D172" i="3"/>
  <c r="M69" i="3"/>
  <c r="D179" i="3"/>
  <c r="D181" i="3"/>
  <c r="L22" i="3"/>
  <c r="O22" i="3" s="1"/>
  <c r="L26" i="3"/>
  <c r="L30" i="3"/>
  <c r="L34" i="3"/>
  <c r="O34" i="3" s="1"/>
  <c r="L38" i="3"/>
  <c r="L42" i="3"/>
  <c r="L50" i="3"/>
  <c r="L60" i="3"/>
  <c r="L72" i="3"/>
  <c r="L75" i="3"/>
  <c r="D174" i="3"/>
  <c r="M78" i="3"/>
  <c r="U80" i="3"/>
  <c r="M86" i="3"/>
  <c r="U90" i="3"/>
  <c r="T91" i="3"/>
  <c r="D176" i="3"/>
  <c r="D178" i="3"/>
  <c r="U78" i="3"/>
  <c r="L92" i="3"/>
  <c r="B208" i="3"/>
  <c r="B216" i="3"/>
  <c r="B215" i="3"/>
  <c r="B214" i="3"/>
  <c r="B213" i="3"/>
  <c r="B212" i="3"/>
  <c r="B220" i="3"/>
  <c r="B211" i="3"/>
  <c r="O81" i="3" l="1"/>
  <c r="O85" i="3"/>
  <c r="O63" i="3"/>
  <c r="O89" i="3"/>
  <c r="N147" i="3" a="1"/>
  <c r="N147" i="3" s="1"/>
  <c r="M147" i="3" a="1"/>
  <c r="M147" i="3" s="1"/>
  <c r="O44" i="3"/>
  <c r="O45" i="3"/>
  <c r="O42" i="3"/>
  <c r="O36" i="3"/>
  <c r="O32" i="3"/>
  <c r="O26" i="3"/>
  <c r="O28" i="3"/>
  <c r="O79" i="3"/>
  <c r="O87" i="3"/>
  <c r="O84" i="3"/>
  <c r="O86" i="3"/>
  <c r="O83" i="3"/>
  <c r="O78" i="3"/>
  <c r="O70" i="3"/>
  <c r="O68" i="3"/>
  <c r="O71" i="3"/>
  <c r="O73" i="3"/>
  <c r="O67" i="3"/>
  <c r="O66" i="3"/>
  <c r="O59" i="3"/>
  <c r="O55" i="3"/>
  <c r="O57" i="3"/>
  <c r="O60" i="3"/>
  <c r="O64" i="3"/>
  <c r="O48" i="3"/>
  <c r="O50" i="3"/>
  <c r="O49" i="3"/>
  <c r="O51" i="3"/>
  <c r="O39" i="3"/>
  <c r="O40" i="3"/>
  <c r="O21" i="3"/>
  <c r="O27" i="3"/>
  <c r="O25" i="3"/>
  <c r="O30" i="3"/>
  <c r="O24" i="3"/>
  <c r="O72" i="3"/>
  <c r="O69" i="3"/>
  <c r="O47" i="3"/>
  <c r="O52" i="3"/>
  <c r="O94" i="3"/>
  <c r="O92" i="3"/>
  <c r="O80" i="3"/>
  <c r="O150" i="3"/>
  <c r="O77" i="3"/>
  <c r="O38" i="3"/>
  <c r="I209" i="3" a="1"/>
  <c r="I209" i="3" s="1"/>
  <c r="I210" i="3" a="1"/>
  <c r="I210" i="3" s="1"/>
  <c r="M148" i="3" a="1"/>
  <c r="M148" i="3" s="1"/>
  <c r="E148" i="3" a="1"/>
  <c r="E148" i="3" s="1"/>
  <c r="L148" i="3" a="1"/>
  <c r="L148" i="3" s="1"/>
  <c r="H209" i="3" a="1"/>
  <c r="H209" i="3" s="1"/>
  <c r="H210" i="3" a="1"/>
  <c r="H210" i="3" s="1"/>
  <c r="E149" i="3" a="1"/>
  <c r="E149" i="3" s="1"/>
  <c r="L149" i="3" a="1"/>
  <c r="L149" i="3" s="1"/>
  <c r="D149" i="3" a="1"/>
  <c r="D149" i="3" s="1"/>
  <c r="M149" i="3" a="1"/>
  <c r="M149" i="3" s="1"/>
  <c r="U82" i="3"/>
  <c r="T83" i="3"/>
  <c r="U57" i="3"/>
  <c r="T58" i="3"/>
  <c r="T92" i="3"/>
  <c r="U91" i="3"/>
  <c r="U50" i="3"/>
  <c r="T51" i="3"/>
  <c r="L147" i="3" a="1"/>
  <c r="L147" i="3" s="1"/>
  <c r="I208" i="3" a="1"/>
  <c r="I208" i="3" s="1"/>
  <c r="H208" i="3" a="1"/>
  <c r="H208" i="3" s="1"/>
  <c r="O149" i="3" l="1"/>
  <c r="Q50" i="3"/>
  <c r="P50" i="3"/>
  <c r="O147" i="3"/>
  <c r="P51" i="3"/>
  <c r="Q51" i="3"/>
  <c r="O148" i="3"/>
  <c r="Q64" i="3"/>
  <c r="Q61" i="3"/>
  <c r="Q55" i="3"/>
  <c r="Q62" i="3"/>
  <c r="Q59" i="3"/>
  <c r="Q58" i="3"/>
  <c r="Q56" i="3"/>
  <c r="Q60" i="3"/>
  <c r="Q63" i="3"/>
  <c r="Q52" i="3"/>
  <c r="Q57" i="3"/>
  <c r="P64" i="3"/>
  <c r="P63" i="3"/>
  <c r="P58" i="3"/>
  <c r="P52" i="3"/>
  <c r="P27" i="3"/>
  <c r="P73" i="3"/>
  <c r="P68" i="3"/>
  <c r="P23" i="3"/>
  <c r="P34" i="3"/>
  <c r="P45" i="3"/>
  <c r="P55" i="3"/>
  <c r="P21" i="3"/>
  <c r="P56" i="3"/>
  <c r="P62" i="3"/>
  <c r="P38" i="3"/>
  <c r="P28" i="3"/>
  <c r="P44" i="3"/>
  <c r="P30" i="3"/>
  <c r="P25" i="3"/>
  <c r="Q89" i="3"/>
  <c r="P39" i="3"/>
  <c r="Q91" i="3"/>
  <c r="P41" i="3"/>
  <c r="Q92" i="3"/>
  <c r="P22" i="3"/>
  <c r="P35" i="3"/>
  <c r="P60" i="3"/>
  <c r="P24" i="3"/>
  <c r="P37" i="3"/>
  <c r="P43" i="3"/>
  <c r="P29" i="3"/>
  <c r="P36" i="3"/>
  <c r="P40" i="3"/>
  <c r="P42" i="3"/>
  <c r="P31" i="3"/>
  <c r="P26" i="3"/>
  <c r="P32" i="3"/>
  <c r="U92" i="3"/>
  <c r="T93" i="3"/>
  <c r="P67" i="3"/>
  <c r="P59" i="3"/>
  <c r="P61" i="3"/>
  <c r="P49" i="3"/>
  <c r="P66" i="3"/>
  <c r="P74" i="3"/>
  <c r="U51" i="3"/>
  <c r="T52" i="3"/>
  <c r="U58" i="3"/>
  <c r="T59" i="3"/>
  <c r="P57" i="3"/>
  <c r="P72" i="3"/>
  <c r="P69" i="3"/>
  <c r="P71" i="3"/>
  <c r="T84" i="3"/>
  <c r="U83" i="3"/>
  <c r="P75" i="3"/>
  <c r="P70" i="3"/>
  <c r="P149" i="3" l="1"/>
  <c r="H169" i="3"/>
  <c r="D169" i="3" s="1" a="1"/>
  <c r="D169" i="3" s="1"/>
  <c r="H164" i="3"/>
  <c r="H161" i="3"/>
  <c r="H165" i="3"/>
  <c r="H162" i="3"/>
  <c r="H163" i="3"/>
  <c r="H160" i="3"/>
  <c r="H167" i="3"/>
  <c r="H159" i="3"/>
  <c r="H166" i="3"/>
  <c r="H158" i="3"/>
  <c r="H168" i="3"/>
  <c r="H135" i="3"/>
  <c r="D135" i="3" s="1" a="1"/>
  <c r="D135" i="3" s="1"/>
  <c r="H127" i="3"/>
  <c r="D127" i="3" s="1" a="1"/>
  <c r="D127" i="3" s="1"/>
  <c r="H133" i="3"/>
  <c r="D133" i="3" s="1" a="1"/>
  <c r="D133" i="3" s="1"/>
  <c r="D39" i="4" s="1"/>
  <c r="H125" i="3"/>
  <c r="D125" i="3" s="1" a="1"/>
  <c r="D125" i="3" s="1"/>
  <c r="D31" i="4" s="1"/>
  <c r="H138" i="3"/>
  <c r="D138" i="3" s="1" a="1"/>
  <c r="D138" i="3" s="1"/>
  <c r="H122" i="3"/>
  <c r="D122" i="3" s="1" a="1"/>
  <c r="D122" i="3" s="1"/>
  <c r="D28" i="4" s="1"/>
  <c r="E27" i="4" s="1"/>
  <c r="H124" i="3"/>
  <c r="D124" i="3" s="1" a="1"/>
  <c r="D124" i="3" s="1"/>
  <c r="H123" i="3"/>
  <c r="D123" i="3" s="1" a="1"/>
  <c r="D123" i="3" s="1"/>
  <c r="H130" i="3"/>
  <c r="D130" i="3" s="1" a="1"/>
  <c r="D130" i="3" s="1"/>
  <c r="D36" i="4" s="1"/>
  <c r="E35" i="4" s="1"/>
  <c r="H136" i="3"/>
  <c r="D136" i="3" s="1" a="1"/>
  <c r="D136" i="3" s="1"/>
  <c r="H128" i="3"/>
  <c r="D128" i="3" s="1" a="1"/>
  <c r="D128" i="3" s="1"/>
  <c r="D34" i="4" s="1"/>
  <c r="E33" i="4" s="1"/>
  <c r="H129" i="3"/>
  <c r="D129" i="3" s="1" a="1"/>
  <c r="D129" i="3" s="1"/>
  <c r="D35" i="4" s="1"/>
  <c r="H137" i="3"/>
  <c r="D137" i="3" s="1" a="1"/>
  <c r="D137" i="3" s="1"/>
  <c r="D47" i="4" s="1"/>
  <c r="E46" i="4" s="1"/>
  <c r="H131" i="3"/>
  <c r="D131" i="3" s="1" a="1"/>
  <c r="D131" i="3" s="1"/>
  <c r="D37" i="4" s="1"/>
  <c r="H132" i="3"/>
  <c r="D132" i="3" s="1" a="1"/>
  <c r="D132" i="3" s="1"/>
  <c r="D38" i="4" s="1"/>
  <c r="H134" i="3"/>
  <c r="D134" i="3" s="1" a="1"/>
  <c r="D134" i="3" s="1"/>
  <c r="D40" i="4" s="1"/>
  <c r="H126" i="3"/>
  <c r="D126" i="3" s="1" a="1"/>
  <c r="D126" i="3" s="1"/>
  <c r="D32" i="4" s="1"/>
  <c r="P148" i="3"/>
  <c r="P150" i="3"/>
  <c r="P147" i="3"/>
  <c r="H117" i="3"/>
  <c r="H118" i="3"/>
  <c r="U93" i="3"/>
  <c r="T94" i="3"/>
  <c r="H194" i="3"/>
  <c r="H205" i="3"/>
  <c r="H201" i="3"/>
  <c r="H200" i="3"/>
  <c r="H199" i="3"/>
  <c r="H198" i="3"/>
  <c r="H195" i="3"/>
  <c r="H197" i="3"/>
  <c r="H203" i="3"/>
  <c r="H202" i="3"/>
  <c r="H204" i="3"/>
  <c r="H196" i="3"/>
  <c r="U59" i="3"/>
  <c r="T60" i="3"/>
  <c r="U84" i="3"/>
  <c r="T85" i="3"/>
  <c r="U52" i="3"/>
  <c r="T53" i="3"/>
  <c r="K169" i="3" l="1" a="1"/>
  <c r="K169" i="3" s="1"/>
  <c r="L169" i="3" a="1"/>
  <c r="L169" i="3" s="1"/>
  <c r="D42" i="4"/>
  <c r="D209" i="3" a="1"/>
  <c r="D209" i="3" s="1"/>
  <c r="D41" i="4"/>
  <c r="D208" i="3" a="1"/>
  <c r="D208" i="3" s="1"/>
  <c r="D48" i="4"/>
  <c r="E47" i="4" s="1"/>
  <c r="D210" i="3" a="1"/>
  <c r="D210" i="3" s="1"/>
  <c r="L168" i="3" a="1"/>
  <c r="L168" i="3" s="1"/>
  <c r="L165" i="3" a="1"/>
  <c r="L165" i="3" s="1"/>
  <c r="L166" i="3" a="1"/>
  <c r="L166" i="3" s="1"/>
  <c r="L167" i="3" a="1"/>
  <c r="L167" i="3" s="1"/>
  <c r="E31" i="4"/>
  <c r="D30" i="4"/>
  <c r="E29" i="4" s="1"/>
  <c r="E30" i="4"/>
  <c r="D29" i="4"/>
  <c r="E28" i="4" s="1"/>
  <c r="E34" i="4"/>
  <c r="D33" i="4"/>
  <c r="E32" i="4" s="1"/>
  <c r="D118" i="3" a="1"/>
  <c r="D118" i="3" s="1"/>
  <c r="D117" i="3" a="1"/>
  <c r="D117" i="3" s="1"/>
  <c r="H153" i="3"/>
  <c r="D153" i="3" s="1" a="1"/>
  <c r="D153" i="3" s="1"/>
  <c r="H152" i="3"/>
  <c r="D152" i="3" s="1" a="1"/>
  <c r="D152" i="3" s="1"/>
  <c r="H154" i="3"/>
  <c r="E154" i="3" s="1" a="1"/>
  <c r="E154" i="3" s="1"/>
  <c r="H155" i="3"/>
  <c r="E155" i="3" s="1" a="1"/>
  <c r="E155" i="3" s="1"/>
  <c r="L199" i="3" a="1"/>
  <c r="L199" i="3" s="1"/>
  <c r="K199" i="3" a="1"/>
  <c r="K199" i="3" s="1"/>
  <c r="D199" i="3" a="1"/>
  <c r="D199" i="3" s="1"/>
  <c r="D220" i="3" s="1" a="1"/>
  <c r="D220" i="3" s="1"/>
  <c r="L205" i="3" a="1"/>
  <c r="L205" i="3" s="1"/>
  <c r="K205" i="3" a="1"/>
  <c r="K205" i="3" s="1"/>
  <c r="L162" i="3" a="1"/>
  <c r="L162" i="3" s="1"/>
  <c r="D162" i="3" a="1"/>
  <c r="D162" i="3" s="1"/>
  <c r="K162" i="3" a="1"/>
  <c r="K162" i="3" s="1"/>
  <c r="D203" i="3" a="1"/>
  <c r="D203" i="3" s="1"/>
  <c r="L203" i="3" a="1"/>
  <c r="L203" i="3" s="1"/>
  <c r="K203" i="3" a="1"/>
  <c r="K203" i="3" s="1"/>
  <c r="K194" i="3" a="1"/>
  <c r="K194" i="3" s="1"/>
  <c r="D194" i="3" a="1"/>
  <c r="D194" i="3" s="1"/>
  <c r="D215" i="3" s="1" a="1"/>
  <c r="D215" i="3" s="1"/>
  <c r="L194" i="3" a="1"/>
  <c r="L194" i="3" s="1"/>
  <c r="D161" i="3" a="1"/>
  <c r="D161" i="3" s="1"/>
  <c r="L161" i="3" a="1"/>
  <c r="L161" i="3" s="1"/>
  <c r="K161" i="3" a="1"/>
  <c r="K161" i="3" s="1"/>
  <c r="L158" i="3" a="1"/>
  <c r="L158" i="3" s="1"/>
  <c r="K158" i="3" a="1"/>
  <c r="K158" i="3" s="1"/>
  <c r="D158" i="3" a="1"/>
  <c r="D158" i="3" s="1"/>
  <c r="E36" i="4"/>
  <c r="D196" i="3" a="1"/>
  <c r="D196" i="3" s="1"/>
  <c r="D217" i="3" s="1" a="1"/>
  <c r="D217" i="3" s="1"/>
  <c r="L196" i="3" a="1"/>
  <c r="L196" i="3" s="1"/>
  <c r="K196" i="3" a="1"/>
  <c r="K196" i="3" s="1"/>
  <c r="L204" i="3" a="1"/>
  <c r="L204" i="3" s="1"/>
  <c r="K204" i="3" a="1"/>
  <c r="K204" i="3" s="1"/>
  <c r="D197" i="3" a="1"/>
  <c r="D197" i="3" s="1"/>
  <c r="D218" i="3" s="1" a="1"/>
  <c r="D218" i="3" s="1"/>
  <c r="L197" i="3" a="1"/>
  <c r="L197" i="3" s="1"/>
  <c r="K197" i="3" a="1"/>
  <c r="K197" i="3" s="1"/>
  <c r="L163" i="3" a="1"/>
  <c r="L163" i="3" s="1"/>
  <c r="K163" i="3" a="1"/>
  <c r="K163" i="3" s="1"/>
  <c r="L198" i="3" a="1"/>
  <c r="L198" i="3" s="1"/>
  <c r="K198" i="3" a="1"/>
  <c r="K198" i="3" s="1"/>
  <c r="D198" i="3" a="1"/>
  <c r="D198" i="3" s="1"/>
  <c r="D219" i="3" s="1" a="1"/>
  <c r="D219" i="3" s="1"/>
  <c r="L200" i="3" a="1"/>
  <c r="L200" i="3" s="1"/>
  <c r="K200" i="3" a="1"/>
  <c r="K200" i="3" s="1"/>
  <c r="D200" i="3" a="1"/>
  <c r="D200" i="3" s="1"/>
  <c r="U94" i="3"/>
  <c r="U60" i="3"/>
  <c r="D204" i="3" s="1" a="1"/>
  <c r="D204" i="3" s="1"/>
  <c r="T61" i="3"/>
  <c r="K164" i="3" s="1" a="1"/>
  <c r="K164" i="3" s="1"/>
  <c r="K201" i="3" a="1"/>
  <c r="K201" i="3" s="1"/>
  <c r="D201" i="3" a="1"/>
  <c r="D201" i="3" s="1"/>
  <c r="L201" i="3" a="1"/>
  <c r="L201" i="3" s="1"/>
  <c r="L160" i="3" a="1"/>
  <c r="L160" i="3" s="1"/>
  <c r="K160" i="3" a="1"/>
  <c r="K160" i="3" s="1"/>
  <c r="D160" i="3" a="1"/>
  <c r="D160" i="3" s="1"/>
  <c r="K202" i="3" a="1"/>
  <c r="K202" i="3" s="1"/>
  <c r="D202" i="3" a="1"/>
  <c r="D202" i="3" s="1"/>
  <c r="L202" i="3" a="1"/>
  <c r="L202" i="3" s="1"/>
  <c r="U53" i="3"/>
  <c r="D195" i="3" a="1"/>
  <c r="D195" i="3" s="1"/>
  <c r="D216" i="3" s="1" a="1"/>
  <c r="D216" i="3" s="1"/>
  <c r="L195" i="3" a="1"/>
  <c r="L195" i="3" s="1"/>
  <c r="K195" i="3" a="1"/>
  <c r="K195" i="3" s="1"/>
  <c r="L164" i="3" a="1"/>
  <c r="L164" i="3" s="1"/>
  <c r="T86" i="3"/>
  <c r="U85" i="3"/>
  <c r="K159" i="3" a="1"/>
  <c r="K159" i="3" s="1"/>
  <c r="L159" i="3" a="1"/>
  <c r="L159" i="3" s="1"/>
  <c r="D159" i="3" a="1"/>
  <c r="D159" i="3" s="1"/>
  <c r="D205" i="3" l="1" a="1"/>
  <c r="D205" i="3" s="1"/>
  <c r="E25" i="4"/>
  <c r="D24" i="4"/>
  <c r="E23" i="4" s="1"/>
  <c r="E24" i="4"/>
  <c r="D23" i="4"/>
  <c r="E22" i="4" s="1"/>
  <c r="E153" i="3" a="1"/>
  <c r="E153" i="3" s="1"/>
  <c r="D44" i="4" s="1"/>
  <c r="E43" i="4" s="1"/>
  <c r="E152" i="3" a="1"/>
  <c r="E152" i="3" s="1"/>
  <c r="D43" i="4" s="1"/>
  <c r="E42" i="4" s="1"/>
  <c r="D155" i="3" a="1"/>
  <c r="D155" i="3" s="1"/>
  <c r="D46" i="4" s="1"/>
  <c r="E45" i="4" s="1"/>
  <c r="D72" i="4"/>
  <c r="D154" i="3" a="1"/>
  <c r="D154" i="3" s="1"/>
  <c r="D45" i="4" s="1"/>
  <c r="E44" i="4" s="1"/>
  <c r="D73" i="4"/>
  <c r="D71" i="4"/>
  <c r="D163" i="3" a="1"/>
  <c r="D163" i="3" s="1"/>
  <c r="D74" i="4"/>
  <c r="D70" i="4"/>
  <c r="D69" i="4"/>
  <c r="T87" i="3"/>
  <c r="U86" i="3"/>
  <c r="U61" i="3"/>
  <c r="D164" i="3" s="1" a="1"/>
  <c r="D164" i="3" s="1"/>
  <c r="T62" i="3"/>
  <c r="O194" i="3"/>
  <c r="I211" i="3" s="1" a="1"/>
  <c r="I211" i="3" s="1"/>
  <c r="M194" i="3"/>
  <c r="H211" i="3" s="1" a="1"/>
  <c r="H211" i="3" s="1"/>
  <c r="E37" i="4"/>
  <c r="K165" i="3" l="1" a="1"/>
  <c r="K165" i="3" s="1"/>
  <c r="M195" i="3"/>
  <c r="H212" i="3" s="1" a="1"/>
  <c r="H212" i="3" s="1"/>
  <c r="O195" i="3"/>
  <c r="I212" i="3" s="1" a="1"/>
  <c r="I212" i="3" s="1"/>
  <c r="E38" i="4"/>
  <c r="T63" i="3"/>
  <c r="U62" i="3"/>
  <c r="U87" i="3"/>
  <c r="K166" i="3" l="1" a="1"/>
  <c r="K166" i="3" s="1"/>
  <c r="D165" i="3" a="1"/>
  <c r="D165" i="3" s="1"/>
  <c r="U63" i="3"/>
  <c r="D166" i="3" s="1" a="1"/>
  <c r="D166" i="3" s="1"/>
  <c r="T64" i="3"/>
  <c r="K167" i="3" s="1" a="1"/>
  <c r="K167" i="3" s="1"/>
  <c r="M196" i="3"/>
  <c r="M197" i="3" s="1"/>
  <c r="O196" i="3"/>
  <c r="O197" i="3" s="1"/>
  <c r="H213" i="3" a="1"/>
  <c r="H213" i="3" s="1"/>
  <c r="I213" i="3" a="1"/>
  <c r="I213" i="3" s="1"/>
  <c r="E39" i="4"/>
  <c r="U64" i="3" l="1"/>
  <c r="D168" i="3" s="1" a="1"/>
  <c r="D168" i="3" s="1"/>
  <c r="K168" i="3" a="1"/>
  <c r="K168" i="3" s="1"/>
  <c r="I214" i="3" a="1"/>
  <c r="I214" i="3" s="1"/>
  <c r="O198" i="3"/>
  <c r="H214" i="3" a="1"/>
  <c r="H214" i="3" s="1"/>
  <c r="M198" i="3"/>
  <c r="E40" i="4"/>
  <c r="D167" i="3" l="1" a="1"/>
  <c r="D167" i="3" s="1"/>
  <c r="E41" i="4"/>
  <c r="H215" i="3" a="1"/>
  <c r="H215" i="3" s="1"/>
  <c r="M199" i="3"/>
  <c r="I215" i="3" a="1"/>
  <c r="I215" i="3" s="1"/>
  <c r="O199" i="3"/>
  <c r="I216" i="3" l="1" a="1"/>
  <c r="I216" i="3" s="1"/>
  <c r="O200" i="3"/>
  <c r="H216" i="3" a="1"/>
  <c r="H216" i="3" s="1"/>
  <c r="M200" i="3"/>
  <c r="H217" i="3" l="1" a="1"/>
  <c r="H217" i="3" s="1"/>
  <c r="H207" i="3" s="1"/>
  <c r="M201" i="3"/>
  <c r="I217" i="3" a="1"/>
  <c r="I217" i="3" s="1"/>
  <c r="I207" i="3" s="1"/>
  <c r="O201" i="3"/>
  <c r="I218" i="3" l="1" a="1"/>
  <c r="I218" i="3" s="1"/>
  <c r="O202" i="3"/>
  <c r="H218" i="3" a="1"/>
  <c r="H218" i="3" s="1"/>
  <c r="M202" i="3"/>
  <c r="H219" i="3" l="1" a="1"/>
  <c r="H219" i="3" s="1"/>
  <c r="I240" i="3" s="1"/>
  <c r="M203" i="3"/>
  <c r="C139" i="3"/>
  <c r="H139" i="3" s="1"/>
  <c r="D139" i="3" s="1" a="1"/>
  <c r="D139" i="3" s="1"/>
  <c r="I219" i="3" a="1"/>
  <c r="I219" i="3" s="1"/>
  <c r="I223" i="3" s="1"/>
  <c r="O203" i="3"/>
  <c r="D49" i="4" l="1"/>
  <c r="E48" i="4" s="1"/>
  <c r="D211" i="3" a="1"/>
  <c r="D211" i="3" s="1"/>
  <c r="D223" i="3" a="1"/>
  <c r="D223" i="3" s="1"/>
  <c r="D77" i="4" s="1"/>
  <c r="I224" i="3"/>
  <c r="I220" i="3" a="1"/>
  <c r="I220" i="3" s="1"/>
  <c r="O204" i="3"/>
  <c r="H220" i="3" a="1"/>
  <c r="H220" i="3" s="1"/>
  <c r="M204" i="3"/>
  <c r="C140" i="3"/>
  <c r="H140" i="3" s="1"/>
  <c r="D140" i="3" s="1" a="1"/>
  <c r="D140" i="3" s="1"/>
  <c r="I241" i="3"/>
  <c r="D240" i="3" a="1"/>
  <c r="D240" i="3" s="1"/>
  <c r="D92" i="4" s="1"/>
  <c r="D50" i="4" l="1"/>
  <c r="E49" i="4" s="1"/>
  <c r="C141" i="3"/>
  <c r="H141" i="3" s="1"/>
  <c r="D141" i="3" s="1" a="1"/>
  <c r="D141" i="3" s="1"/>
  <c r="D212" i="3" s="1" a="1"/>
  <c r="D212" i="3" s="1"/>
  <c r="O205" i="3"/>
  <c r="M205" i="3"/>
  <c r="D224" i="3" a="1"/>
  <c r="D224" i="3" s="1"/>
  <c r="D78" i="4" s="1"/>
  <c r="I225" i="3"/>
  <c r="D241" i="3" a="1"/>
  <c r="D241" i="3" s="1"/>
  <c r="D93" i="4" s="1"/>
  <c r="I242" i="3"/>
  <c r="D51" i="4" l="1"/>
  <c r="E50" i="4" s="1"/>
  <c r="I226" i="3"/>
  <c r="D225" i="3" a="1"/>
  <c r="D225" i="3" s="1"/>
  <c r="D79" i="4" s="1"/>
  <c r="D242" i="3" a="1"/>
  <c r="D242" i="3" s="1"/>
  <c r="D94" i="4" s="1"/>
  <c r="I243" i="3"/>
  <c r="C142" i="3"/>
  <c r="H142" i="3" s="1"/>
  <c r="D142" i="3" s="1" a="1"/>
  <c r="D142" i="3" s="1"/>
  <c r="D213" i="3" s="1" a="1"/>
  <c r="D213" i="3" s="1"/>
  <c r="D65" i="4"/>
  <c r="D52" i="4" l="1"/>
  <c r="E51" i="4" s="1"/>
  <c r="D62" i="4"/>
  <c r="C143" i="3"/>
  <c r="H143" i="3" s="1"/>
  <c r="D143" i="3" s="1" a="1"/>
  <c r="D143" i="3" s="1"/>
  <c r="D53" i="4" s="1"/>
  <c r="E52" i="4" s="1"/>
  <c r="I244" i="3"/>
  <c r="D243" i="3" a="1"/>
  <c r="D243" i="3" s="1"/>
  <c r="D95" i="4" s="1"/>
  <c r="D226" i="3" a="1"/>
  <c r="D226" i="3" s="1"/>
  <c r="D80" i="4" s="1"/>
  <c r="I227" i="3"/>
  <c r="D214" i="3" l="1" a="1"/>
  <c r="D214" i="3" s="1"/>
  <c r="D234" i="3" s="1" a="1"/>
  <c r="D234" i="3" s="1"/>
  <c r="D88" i="4" s="1"/>
  <c r="D66" i="4"/>
  <c r="D227" i="3" a="1"/>
  <c r="D227" i="3" s="1"/>
  <c r="D81" i="4" s="1"/>
  <c r="I228" i="3"/>
  <c r="D244" i="3" a="1"/>
  <c r="D244" i="3" s="1"/>
  <c r="D96" i="4" s="1"/>
  <c r="I245" i="3"/>
  <c r="D67" i="4"/>
  <c r="D63" i="4" l="1"/>
  <c r="D245" i="3" a="1"/>
  <c r="D245" i="3" s="1"/>
  <c r="D97" i="4" s="1"/>
  <c r="I246" i="3"/>
  <c r="I229" i="3"/>
  <c r="D228" i="3" a="1"/>
  <c r="D228" i="3" s="1"/>
  <c r="D82" i="4" s="1"/>
  <c r="D68" i="4" l="1"/>
  <c r="D229" i="3" a="1"/>
  <c r="D229" i="3" s="1"/>
  <c r="D83" i="4" s="1"/>
  <c r="I230" i="3"/>
  <c r="I247" i="3"/>
  <c r="D246" i="3" a="1"/>
  <c r="D246" i="3" s="1"/>
  <c r="D98" i="4" s="1"/>
  <c r="D247" i="3" l="1" a="1"/>
  <c r="D247" i="3" s="1"/>
  <c r="D99" i="4" s="1"/>
  <c r="I248" i="3"/>
  <c r="I231" i="3"/>
  <c r="D230" i="3" a="1"/>
  <c r="D230" i="3" s="1"/>
  <c r="D84" i="4" s="1"/>
  <c r="D64" i="4" l="1"/>
  <c r="D231" i="3" a="1"/>
  <c r="D231" i="3" s="1"/>
  <c r="D85" i="4" s="1"/>
  <c r="I232" i="3"/>
  <c r="I255" i="3" s="1"/>
  <c r="D255" i="3" s="1" a="1"/>
  <c r="D255" i="3" s="1"/>
  <c r="I249" i="3"/>
  <c r="I270" i="3" s="1"/>
  <c r="D270" i="3" s="1" a="1"/>
  <c r="D270" i="3" s="1"/>
  <c r="D248" i="3" a="1"/>
  <c r="D248" i="3" s="1"/>
  <c r="D100" i="4" s="1"/>
  <c r="V162" i="1"/>
  <c r="V156" i="1"/>
  <c r="V149" i="1"/>
  <c r="V144" i="1"/>
  <c r="V134" i="1"/>
  <c r="V121" i="1"/>
  <c r="V110" i="1"/>
  <c r="V99" i="1"/>
  <c r="V86" i="1"/>
  <c r="V73" i="1"/>
  <c r="V63" i="1"/>
  <c r="V52" i="1"/>
  <c r="V37" i="1"/>
  <c r="V22" i="1"/>
  <c r="V7" i="1"/>
  <c r="U147" i="1"/>
  <c r="U146" i="1"/>
  <c r="U145" i="1"/>
  <c r="K148" i="1"/>
  <c r="I148" i="1"/>
  <c r="H148" i="1"/>
  <c r="F148" i="1"/>
  <c r="E148" i="1"/>
  <c r="D148" i="1"/>
  <c r="K147" i="1"/>
  <c r="I147" i="1"/>
  <c r="H147" i="1"/>
  <c r="F147" i="1"/>
  <c r="E147" i="1"/>
  <c r="D147" i="1"/>
  <c r="K146" i="1"/>
  <c r="I146" i="1"/>
  <c r="H146" i="1"/>
  <c r="F146" i="1"/>
  <c r="E146" i="1"/>
  <c r="D146" i="1"/>
  <c r="K145" i="1"/>
  <c r="I145" i="1"/>
  <c r="H145" i="1"/>
  <c r="F145" i="1"/>
  <c r="E145" i="1"/>
  <c r="D145" i="1"/>
  <c r="D261" i="1" s="1"/>
  <c r="U143" i="1"/>
  <c r="U142" i="1"/>
  <c r="U141" i="1"/>
  <c r="U140" i="1"/>
  <c r="U139" i="1"/>
  <c r="U138" i="1"/>
  <c r="U137" i="1"/>
  <c r="U136" i="1"/>
  <c r="U135" i="1"/>
  <c r="K143" i="1"/>
  <c r="I143" i="1"/>
  <c r="H143" i="1"/>
  <c r="F143" i="1"/>
  <c r="E143" i="1"/>
  <c r="D143" i="1"/>
  <c r="C143" i="1"/>
  <c r="K142" i="1"/>
  <c r="I142" i="1"/>
  <c r="H142" i="1"/>
  <c r="F142" i="1"/>
  <c r="E142" i="1"/>
  <c r="D142" i="1"/>
  <c r="C142" i="1"/>
  <c r="K141" i="1"/>
  <c r="I141" i="1"/>
  <c r="H141" i="1"/>
  <c r="F141" i="1"/>
  <c r="E141" i="1"/>
  <c r="D141" i="1"/>
  <c r="C141" i="1"/>
  <c r="K140" i="1"/>
  <c r="I140" i="1"/>
  <c r="H140" i="1"/>
  <c r="F140" i="1"/>
  <c r="E140" i="1"/>
  <c r="D140" i="1"/>
  <c r="C140" i="1"/>
  <c r="K139" i="1"/>
  <c r="I139" i="1"/>
  <c r="H139" i="1"/>
  <c r="F139" i="1"/>
  <c r="E139" i="1"/>
  <c r="D139" i="1"/>
  <c r="C139" i="1"/>
  <c r="K138" i="1"/>
  <c r="I138" i="1"/>
  <c r="H138" i="1"/>
  <c r="F138" i="1"/>
  <c r="E138" i="1"/>
  <c r="D138" i="1"/>
  <c r="D255" i="1" s="1"/>
  <c r="C138" i="1"/>
  <c r="K137" i="1"/>
  <c r="I137" i="1"/>
  <c r="H137" i="1"/>
  <c r="F137" i="1"/>
  <c r="E137" i="1"/>
  <c r="D137" i="1"/>
  <c r="C137" i="1"/>
  <c r="K136" i="1"/>
  <c r="I136" i="1"/>
  <c r="H136" i="1"/>
  <c r="F136" i="1"/>
  <c r="E136" i="1"/>
  <c r="D136" i="1"/>
  <c r="D253" i="1" s="1"/>
  <c r="C136" i="1"/>
  <c r="K135" i="1"/>
  <c r="I135" i="1"/>
  <c r="H135" i="1"/>
  <c r="F135" i="1"/>
  <c r="E135" i="1"/>
  <c r="D135" i="1"/>
  <c r="C135" i="1"/>
  <c r="Q110" i="1"/>
  <c r="Q63" i="1"/>
  <c r="C62" i="1"/>
  <c r="C61" i="1"/>
  <c r="C60" i="1"/>
  <c r="C59" i="1"/>
  <c r="C58" i="1"/>
  <c r="C57" i="1"/>
  <c r="C56" i="1"/>
  <c r="C55" i="1"/>
  <c r="C54" i="1"/>
  <c r="C53" i="1"/>
  <c r="C120" i="1"/>
  <c r="C119" i="1"/>
  <c r="C118" i="1"/>
  <c r="C117" i="1"/>
  <c r="C116" i="1"/>
  <c r="C115" i="1"/>
  <c r="C114" i="1"/>
  <c r="C113" i="1"/>
  <c r="C112" i="1"/>
  <c r="C111" i="1"/>
  <c r="C109" i="1"/>
  <c r="C108" i="1"/>
  <c r="C107" i="1"/>
  <c r="C106" i="1"/>
  <c r="C105" i="1"/>
  <c r="C104" i="1"/>
  <c r="C103" i="1"/>
  <c r="C102" i="1"/>
  <c r="C101" i="1"/>
  <c r="C100" i="1"/>
  <c r="C87" i="1"/>
  <c r="K109" i="1"/>
  <c r="I109" i="1"/>
  <c r="H109" i="1"/>
  <c r="F109" i="1"/>
  <c r="E109" i="1"/>
  <c r="D109" i="1"/>
  <c r="K108" i="1"/>
  <c r="I108" i="1"/>
  <c r="H108" i="1"/>
  <c r="F108" i="1"/>
  <c r="E108" i="1"/>
  <c r="N108" i="1" s="1"/>
  <c r="D108" i="1"/>
  <c r="K107" i="1"/>
  <c r="I107" i="1"/>
  <c r="H107" i="1"/>
  <c r="F107" i="1"/>
  <c r="E107" i="1"/>
  <c r="D107" i="1"/>
  <c r="K106" i="1"/>
  <c r="I106" i="1"/>
  <c r="H106" i="1"/>
  <c r="F106" i="1"/>
  <c r="E106" i="1"/>
  <c r="D106" i="1"/>
  <c r="K105" i="1"/>
  <c r="I105" i="1"/>
  <c r="H105" i="1"/>
  <c r="F105" i="1"/>
  <c r="E105" i="1"/>
  <c r="N105" i="1" s="1"/>
  <c r="D105" i="1"/>
  <c r="K104" i="1"/>
  <c r="I104" i="1"/>
  <c r="H104" i="1"/>
  <c r="F104" i="1"/>
  <c r="E104" i="1"/>
  <c r="N104" i="1" s="1"/>
  <c r="D104" i="1"/>
  <c r="K103" i="1"/>
  <c r="I103" i="1"/>
  <c r="H103" i="1"/>
  <c r="F103" i="1"/>
  <c r="E103" i="1"/>
  <c r="D103" i="1"/>
  <c r="K102" i="1"/>
  <c r="I102" i="1"/>
  <c r="H102" i="1"/>
  <c r="F102" i="1"/>
  <c r="E102" i="1"/>
  <c r="D102" i="1"/>
  <c r="K101" i="1"/>
  <c r="I101" i="1"/>
  <c r="H101" i="1"/>
  <c r="F101" i="1"/>
  <c r="E101" i="1"/>
  <c r="N101" i="1" s="1"/>
  <c r="D101" i="1"/>
  <c r="T100" i="1"/>
  <c r="T101" i="1" s="1"/>
  <c r="K100" i="1"/>
  <c r="I100" i="1"/>
  <c r="H100" i="1"/>
  <c r="F100" i="1"/>
  <c r="E100" i="1"/>
  <c r="D100" i="1"/>
  <c r="C72" i="1"/>
  <c r="C71" i="1"/>
  <c r="C70" i="1"/>
  <c r="C69" i="1"/>
  <c r="C68" i="1"/>
  <c r="C67" i="1"/>
  <c r="C66" i="1"/>
  <c r="C65" i="1"/>
  <c r="C64" i="1"/>
  <c r="C96" i="2"/>
  <c r="C95" i="2"/>
  <c r="C94" i="2"/>
  <c r="C93" i="2"/>
  <c r="C92" i="2"/>
  <c r="C91" i="2"/>
  <c r="C90" i="2"/>
  <c r="C89" i="2"/>
  <c r="C88" i="2"/>
  <c r="C87" i="2"/>
  <c r="C86" i="2"/>
  <c r="C85" i="2"/>
  <c r="K120" i="1"/>
  <c r="I120" i="1"/>
  <c r="H120" i="1"/>
  <c r="F120" i="1"/>
  <c r="E120" i="1"/>
  <c r="D120" i="1"/>
  <c r="K119" i="1"/>
  <c r="I119" i="1"/>
  <c r="H119" i="1"/>
  <c r="F119" i="1"/>
  <c r="E119" i="1"/>
  <c r="N119" i="1" s="1"/>
  <c r="D119" i="1"/>
  <c r="K118" i="1"/>
  <c r="I118" i="1"/>
  <c r="H118" i="1"/>
  <c r="F118" i="1"/>
  <c r="E118" i="1"/>
  <c r="N118" i="1" s="1"/>
  <c r="D118" i="1"/>
  <c r="K117" i="1"/>
  <c r="I117" i="1"/>
  <c r="H117" i="1"/>
  <c r="F117" i="1"/>
  <c r="E117" i="1"/>
  <c r="D117" i="1"/>
  <c r="K116" i="1"/>
  <c r="I116" i="1"/>
  <c r="H116" i="1"/>
  <c r="F116" i="1"/>
  <c r="E116" i="1"/>
  <c r="D116" i="1"/>
  <c r="K115" i="1"/>
  <c r="I115" i="1"/>
  <c r="H115" i="1"/>
  <c r="F115" i="1"/>
  <c r="E115" i="1"/>
  <c r="N115" i="1" s="1"/>
  <c r="D115" i="1"/>
  <c r="K114" i="1"/>
  <c r="I114" i="1"/>
  <c r="H114" i="1"/>
  <c r="F114" i="1"/>
  <c r="E114" i="1"/>
  <c r="D114" i="1"/>
  <c r="K113" i="1"/>
  <c r="I113" i="1"/>
  <c r="H113" i="1"/>
  <c r="F113" i="1"/>
  <c r="E113" i="1"/>
  <c r="D113" i="1"/>
  <c r="K112" i="1"/>
  <c r="I112" i="1"/>
  <c r="H112" i="1"/>
  <c r="F112" i="1"/>
  <c r="E112" i="1"/>
  <c r="D112" i="1"/>
  <c r="T111" i="1"/>
  <c r="T112" i="1" s="1"/>
  <c r="K111" i="1"/>
  <c r="I111" i="1"/>
  <c r="H111" i="1"/>
  <c r="F111" i="1"/>
  <c r="E111" i="1"/>
  <c r="D111" i="1"/>
  <c r="U173" i="1"/>
  <c r="U172" i="1"/>
  <c r="U171" i="1"/>
  <c r="U170" i="1"/>
  <c r="U169" i="1"/>
  <c r="U168" i="1"/>
  <c r="U167" i="1"/>
  <c r="U166" i="1"/>
  <c r="U165" i="1"/>
  <c r="U164" i="1"/>
  <c r="U163" i="1"/>
  <c r="K161" i="1"/>
  <c r="I161" i="1"/>
  <c r="H161" i="1"/>
  <c r="F161" i="1"/>
  <c r="E161" i="1"/>
  <c r="D161" i="1"/>
  <c r="D172" i="1" s="1"/>
  <c r="C161" i="1"/>
  <c r="K160" i="1"/>
  <c r="I160" i="1"/>
  <c r="H160" i="1"/>
  <c r="F160" i="1"/>
  <c r="E160" i="1"/>
  <c r="D160" i="1"/>
  <c r="D170" i="1" s="1"/>
  <c r="C160" i="1"/>
  <c r="K159" i="1"/>
  <c r="I159" i="1"/>
  <c r="H159" i="1"/>
  <c r="F159" i="1"/>
  <c r="E159" i="1"/>
  <c r="D159" i="1"/>
  <c r="D168" i="1" s="1"/>
  <c r="C159" i="1"/>
  <c r="K158" i="1"/>
  <c r="I158" i="1"/>
  <c r="H158" i="1"/>
  <c r="F158" i="1"/>
  <c r="E158" i="1"/>
  <c r="D158" i="1"/>
  <c r="D166" i="1" s="1"/>
  <c r="C158" i="1"/>
  <c r="K157" i="1"/>
  <c r="I157" i="1"/>
  <c r="H157" i="1"/>
  <c r="F157" i="1"/>
  <c r="E157" i="1"/>
  <c r="D157" i="1"/>
  <c r="D164" i="1" s="1"/>
  <c r="C157" i="1"/>
  <c r="K155" i="1"/>
  <c r="I155" i="1"/>
  <c r="H155" i="1"/>
  <c r="F155" i="1"/>
  <c r="E155" i="1"/>
  <c r="D155" i="1"/>
  <c r="D173" i="1" s="1"/>
  <c r="C155" i="1"/>
  <c r="K154" i="1"/>
  <c r="I154" i="1"/>
  <c r="H154" i="1"/>
  <c r="F154" i="1"/>
  <c r="E154" i="1"/>
  <c r="D154" i="1"/>
  <c r="D171" i="1" s="1"/>
  <c r="C154" i="1"/>
  <c r="K153" i="1"/>
  <c r="I153" i="1"/>
  <c r="H153" i="1"/>
  <c r="F153" i="1"/>
  <c r="E153" i="1"/>
  <c r="N153" i="1" s="1"/>
  <c r="D153" i="1"/>
  <c r="D169" i="1" s="1"/>
  <c r="C153" i="1"/>
  <c r="K152" i="1"/>
  <c r="I152" i="1"/>
  <c r="H152" i="1"/>
  <c r="F152" i="1"/>
  <c r="E152" i="1"/>
  <c r="D152" i="1"/>
  <c r="D167" i="1" s="1"/>
  <c r="C152" i="1"/>
  <c r="K151" i="1"/>
  <c r="I151" i="1"/>
  <c r="H151" i="1"/>
  <c r="F151" i="1"/>
  <c r="E151" i="1"/>
  <c r="N151" i="1" s="1"/>
  <c r="D151" i="1"/>
  <c r="D165" i="1" s="1"/>
  <c r="C151" i="1"/>
  <c r="K150" i="1"/>
  <c r="I150" i="1"/>
  <c r="H150" i="1"/>
  <c r="F150" i="1"/>
  <c r="E150" i="1"/>
  <c r="D150" i="1"/>
  <c r="D163" i="1" s="1"/>
  <c r="C150" i="1"/>
  <c r="B218" i="1"/>
  <c r="C113" i="2"/>
  <c r="C112" i="2"/>
  <c r="C111" i="2"/>
  <c r="C110" i="2"/>
  <c r="C109" i="2"/>
  <c r="C108" i="2"/>
  <c r="C107" i="2"/>
  <c r="C106" i="2"/>
  <c r="C105" i="2"/>
  <c r="C104" i="2"/>
  <c r="C103" i="2"/>
  <c r="C102" i="2"/>
  <c r="C79" i="2"/>
  <c r="C78" i="2"/>
  <c r="C77" i="2"/>
  <c r="C76" i="2"/>
  <c r="C75" i="2"/>
  <c r="C74" i="2"/>
  <c r="C73" i="2"/>
  <c r="C72" i="2"/>
  <c r="C71" i="2"/>
  <c r="C70" i="2"/>
  <c r="C69" i="2"/>
  <c r="C68" i="2"/>
  <c r="D14" i="2"/>
  <c r="C193" i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87" i="1"/>
  <c r="U53" i="1"/>
  <c r="E221" i="1" s="1" a="1"/>
  <c r="E221" i="1" s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K133" i="1"/>
  <c r="I133" i="1"/>
  <c r="H133" i="1"/>
  <c r="F133" i="1"/>
  <c r="E133" i="1"/>
  <c r="D133" i="1"/>
  <c r="C133" i="1"/>
  <c r="K132" i="1"/>
  <c r="I132" i="1"/>
  <c r="H132" i="1"/>
  <c r="F132" i="1"/>
  <c r="E132" i="1"/>
  <c r="D132" i="1"/>
  <c r="C132" i="1"/>
  <c r="K131" i="1"/>
  <c r="I131" i="1"/>
  <c r="H131" i="1"/>
  <c r="F131" i="1"/>
  <c r="E131" i="1"/>
  <c r="D131" i="1"/>
  <c r="D289" i="1" s="1"/>
  <c r="C131" i="1"/>
  <c r="K130" i="1"/>
  <c r="I130" i="1"/>
  <c r="H130" i="1"/>
  <c r="F130" i="1"/>
  <c r="E130" i="1"/>
  <c r="D130" i="1"/>
  <c r="C130" i="1"/>
  <c r="K129" i="1"/>
  <c r="I129" i="1"/>
  <c r="H129" i="1"/>
  <c r="F129" i="1"/>
  <c r="E129" i="1"/>
  <c r="D129" i="1"/>
  <c r="C129" i="1"/>
  <c r="K128" i="1"/>
  <c r="I128" i="1"/>
  <c r="H128" i="1"/>
  <c r="F128" i="1"/>
  <c r="E128" i="1"/>
  <c r="D128" i="1"/>
  <c r="C128" i="1"/>
  <c r="K127" i="1"/>
  <c r="I127" i="1"/>
  <c r="H127" i="1"/>
  <c r="F127" i="1"/>
  <c r="E127" i="1"/>
  <c r="D127" i="1"/>
  <c r="D285" i="1" s="1"/>
  <c r="C127" i="1"/>
  <c r="K126" i="1"/>
  <c r="I126" i="1"/>
  <c r="H126" i="1"/>
  <c r="F126" i="1"/>
  <c r="E126" i="1"/>
  <c r="D126" i="1"/>
  <c r="C126" i="1"/>
  <c r="K125" i="1"/>
  <c r="I125" i="1"/>
  <c r="H125" i="1"/>
  <c r="F125" i="1"/>
  <c r="E125" i="1"/>
  <c r="D125" i="1"/>
  <c r="C125" i="1"/>
  <c r="K124" i="1"/>
  <c r="I124" i="1"/>
  <c r="H124" i="1"/>
  <c r="F124" i="1"/>
  <c r="E124" i="1"/>
  <c r="D124" i="1"/>
  <c r="C124" i="1"/>
  <c r="K123" i="1"/>
  <c r="I123" i="1"/>
  <c r="H123" i="1"/>
  <c r="F123" i="1"/>
  <c r="E123" i="1"/>
  <c r="D123" i="1"/>
  <c r="D281" i="1" s="1"/>
  <c r="C123" i="1"/>
  <c r="K122" i="1"/>
  <c r="I122" i="1"/>
  <c r="H122" i="1"/>
  <c r="F122" i="1"/>
  <c r="E122" i="1"/>
  <c r="D122" i="1"/>
  <c r="C122" i="1"/>
  <c r="K98" i="1"/>
  <c r="I98" i="1"/>
  <c r="H98" i="1"/>
  <c r="F98" i="1"/>
  <c r="E98" i="1"/>
  <c r="N98" i="1" s="1"/>
  <c r="D98" i="1"/>
  <c r="C98" i="1"/>
  <c r="K97" i="1"/>
  <c r="I97" i="1"/>
  <c r="H97" i="1"/>
  <c r="F97" i="1"/>
  <c r="E97" i="1"/>
  <c r="D97" i="1"/>
  <c r="C97" i="1"/>
  <c r="K96" i="1"/>
  <c r="I96" i="1"/>
  <c r="H96" i="1"/>
  <c r="F96" i="1"/>
  <c r="E96" i="1"/>
  <c r="N96" i="1" s="1"/>
  <c r="D96" i="1"/>
  <c r="C96" i="1"/>
  <c r="K95" i="1"/>
  <c r="I95" i="1"/>
  <c r="H95" i="1"/>
  <c r="F95" i="1"/>
  <c r="E95" i="1"/>
  <c r="D95" i="1"/>
  <c r="C95" i="1"/>
  <c r="K94" i="1"/>
  <c r="I94" i="1"/>
  <c r="H94" i="1"/>
  <c r="F94" i="1"/>
  <c r="E94" i="1"/>
  <c r="D94" i="1"/>
  <c r="C94" i="1"/>
  <c r="K93" i="1"/>
  <c r="I93" i="1"/>
  <c r="H93" i="1"/>
  <c r="F93" i="1"/>
  <c r="E93" i="1"/>
  <c r="N93" i="1" s="1"/>
  <c r="D93" i="1"/>
  <c r="C93" i="1"/>
  <c r="K92" i="1"/>
  <c r="I92" i="1"/>
  <c r="H92" i="1"/>
  <c r="F92" i="1"/>
  <c r="E92" i="1"/>
  <c r="D92" i="1"/>
  <c r="C92" i="1"/>
  <c r="K91" i="1"/>
  <c r="I91" i="1"/>
  <c r="H91" i="1"/>
  <c r="F91" i="1"/>
  <c r="E91" i="1"/>
  <c r="N91" i="1" s="1"/>
  <c r="D91" i="1"/>
  <c r="C91" i="1"/>
  <c r="K90" i="1"/>
  <c r="I90" i="1"/>
  <c r="H90" i="1"/>
  <c r="F90" i="1"/>
  <c r="E90" i="1"/>
  <c r="D90" i="1"/>
  <c r="C90" i="1"/>
  <c r="K89" i="1"/>
  <c r="I89" i="1"/>
  <c r="H89" i="1"/>
  <c r="F89" i="1"/>
  <c r="E89" i="1"/>
  <c r="D89" i="1"/>
  <c r="C89" i="1"/>
  <c r="T88" i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U98" i="1" s="1"/>
  <c r="T54" i="1"/>
  <c r="T55" i="1" s="1"/>
  <c r="T56" i="1" s="1"/>
  <c r="T57" i="1" s="1"/>
  <c r="T58" i="1" s="1"/>
  <c r="T59" i="1" s="1"/>
  <c r="T60" i="1" s="1"/>
  <c r="T61" i="1" s="1"/>
  <c r="T62" i="1" s="1"/>
  <c r="U62" i="1" s="1"/>
  <c r="K72" i="1"/>
  <c r="I72" i="1"/>
  <c r="H72" i="1"/>
  <c r="F72" i="1"/>
  <c r="E72" i="1"/>
  <c r="D72" i="1"/>
  <c r="K62" i="1"/>
  <c r="I62" i="1"/>
  <c r="H62" i="1"/>
  <c r="F62" i="1"/>
  <c r="E62" i="1"/>
  <c r="N62" i="1" s="1"/>
  <c r="D62" i="1"/>
  <c r="K61" i="1"/>
  <c r="I61" i="1"/>
  <c r="H61" i="1"/>
  <c r="F61" i="1"/>
  <c r="E61" i="1"/>
  <c r="D61" i="1"/>
  <c r="K60" i="1"/>
  <c r="I60" i="1"/>
  <c r="H60" i="1"/>
  <c r="F60" i="1"/>
  <c r="E60" i="1"/>
  <c r="D60" i="1"/>
  <c r="K59" i="1"/>
  <c r="I59" i="1"/>
  <c r="H59" i="1"/>
  <c r="F59" i="1"/>
  <c r="E59" i="1"/>
  <c r="D59" i="1"/>
  <c r="K58" i="1"/>
  <c r="I58" i="1"/>
  <c r="H58" i="1"/>
  <c r="F58" i="1"/>
  <c r="E58" i="1"/>
  <c r="N58" i="1" s="1"/>
  <c r="D58" i="1"/>
  <c r="K57" i="1"/>
  <c r="I57" i="1"/>
  <c r="H57" i="1"/>
  <c r="F57" i="1"/>
  <c r="E57" i="1"/>
  <c r="D57" i="1"/>
  <c r="K56" i="1"/>
  <c r="I56" i="1"/>
  <c r="H56" i="1"/>
  <c r="F56" i="1"/>
  <c r="E56" i="1"/>
  <c r="D56" i="1"/>
  <c r="K55" i="1"/>
  <c r="I55" i="1"/>
  <c r="H55" i="1"/>
  <c r="F55" i="1"/>
  <c r="E55" i="1"/>
  <c r="D55" i="1"/>
  <c r="K54" i="1"/>
  <c r="I54" i="1"/>
  <c r="H54" i="1"/>
  <c r="F54" i="1"/>
  <c r="E54" i="1"/>
  <c r="N54" i="1" s="1"/>
  <c r="D54" i="1"/>
  <c r="K65" i="1"/>
  <c r="I65" i="1"/>
  <c r="H65" i="1"/>
  <c r="F65" i="1"/>
  <c r="E65" i="1"/>
  <c r="D65" i="1"/>
  <c r="D222" i="1" s="1" a="1"/>
  <c r="D222" i="1" s="1"/>
  <c r="K88" i="1"/>
  <c r="I88" i="1"/>
  <c r="H88" i="1"/>
  <c r="F88" i="1"/>
  <c r="E88" i="1"/>
  <c r="D88" i="1"/>
  <c r="C88" i="1"/>
  <c r="R87" i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K87" i="1"/>
  <c r="I87" i="1"/>
  <c r="H87" i="1"/>
  <c r="F87" i="1"/>
  <c r="E87" i="1"/>
  <c r="D87" i="1"/>
  <c r="K53" i="1"/>
  <c r="I53" i="1"/>
  <c r="H53" i="1"/>
  <c r="F53" i="1"/>
  <c r="E53" i="1"/>
  <c r="D53" i="1"/>
  <c r="D221" i="1" s="1" a="1"/>
  <c r="D221" i="1" s="1"/>
  <c r="R24" i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54" i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K85" i="1"/>
  <c r="I85" i="1"/>
  <c r="H85" i="1"/>
  <c r="F85" i="1"/>
  <c r="E85" i="1"/>
  <c r="D85" i="1"/>
  <c r="C85" i="1"/>
  <c r="K71" i="1"/>
  <c r="I71" i="1"/>
  <c r="H71" i="1"/>
  <c r="F71" i="1"/>
  <c r="E71" i="1"/>
  <c r="D71" i="1"/>
  <c r="K70" i="1"/>
  <c r="I70" i="1"/>
  <c r="H70" i="1"/>
  <c r="F70" i="1"/>
  <c r="E70" i="1"/>
  <c r="D70" i="1"/>
  <c r="K69" i="1"/>
  <c r="I69" i="1"/>
  <c r="H69" i="1"/>
  <c r="F69" i="1"/>
  <c r="E69" i="1"/>
  <c r="D69" i="1"/>
  <c r="K68" i="1"/>
  <c r="I68" i="1"/>
  <c r="H68" i="1"/>
  <c r="F68" i="1"/>
  <c r="E68" i="1"/>
  <c r="N68" i="1" s="1"/>
  <c r="D68" i="1"/>
  <c r="K67" i="1"/>
  <c r="I67" i="1"/>
  <c r="H67" i="1"/>
  <c r="F67" i="1"/>
  <c r="E67" i="1"/>
  <c r="D67" i="1"/>
  <c r="K66" i="1"/>
  <c r="I66" i="1"/>
  <c r="H66" i="1"/>
  <c r="F66" i="1"/>
  <c r="E66" i="1"/>
  <c r="D66" i="1"/>
  <c r="K64" i="1"/>
  <c r="I64" i="1"/>
  <c r="H64" i="1"/>
  <c r="F64" i="1"/>
  <c r="E64" i="1"/>
  <c r="D64" i="1"/>
  <c r="K51" i="1"/>
  <c r="I51" i="1"/>
  <c r="H51" i="1"/>
  <c r="F51" i="1"/>
  <c r="E51" i="1"/>
  <c r="D51" i="1"/>
  <c r="C51" i="1"/>
  <c r="K50" i="1"/>
  <c r="I50" i="1"/>
  <c r="H50" i="1"/>
  <c r="F50" i="1"/>
  <c r="E50" i="1"/>
  <c r="D50" i="1"/>
  <c r="C50" i="1"/>
  <c r="K49" i="1"/>
  <c r="I49" i="1"/>
  <c r="H49" i="1"/>
  <c r="F49" i="1"/>
  <c r="E49" i="1"/>
  <c r="D49" i="1"/>
  <c r="C49" i="1"/>
  <c r="K48" i="1"/>
  <c r="I48" i="1"/>
  <c r="H48" i="1"/>
  <c r="F48" i="1"/>
  <c r="E48" i="1"/>
  <c r="D48" i="1"/>
  <c r="C48" i="1"/>
  <c r="K47" i="1"/>
  <c r="I47" i="1"/>
  <c r="H47" i="1"/>
  <c r="F47" i="1"/>
  <c r="E47" i="1"/>
  <c r="N47" i="1" s="1"/>
  <c r="D47" i="1"/>
  <c r="C47" i="1"/>
  <c r="K46" i="1"/>
  <c r="I46" i="1"/>
  <c r="H46" i="1"/>
  <c r="F46" i="1"/>
  <c r="E46" i="1"/>
  <c r="N46" i="1" s="1"/>
  <c r="D46" i="1"/>
  <c r="C46" i="1"/>
  <c r="K45" i="1"/>
  <c r="I45" i="1"/>
  <c r="H45" i="1"/>
  <c r="F45" i="1"/>
  <c r="E45" i="1"/>
  <c r="D45" i="1"/>
  <c r="C45" i="1"/>
  <c r="K44" i="1"/>
  <c r="I44" i="1"/>
  <c r="H44" i="1"/>
  <c r="F44" i="1"/>
  <c r="E44" i="1"/>
  <c r="D44" i="1"/>
  <c r="C44" i="1"/>
  <c r="K43" i="1"/>
  <c r="I43" i="1"/>
  <c r="H43" i="1"/>
  <c r="F43" i="1"/>
  <c r="E43" i="1"/>
  <c r="D43" i="1"/>
  <c r="C43" i="1"/>
  <c r="K42" i="1"/>
  <c r="I42" i="1"/>
  <c r="H42" i="1"/>
  <c r="F42" i="1"/>
  <c r="E42" i="1"/>
  <c r="D42" i="1"/>
  <c r="C42" i="1"/>
  <c r="K41" i="1"/>
  <c r="I41" i="1"/>
  <c r="H41" i="1"/>
  <c r="F41" i="1"/>
  <c r="E41" i="1"/>
  <c r="D41" i="1"/>
  <c r="C41" i="1"/>
  <c r="K40" i="1"/>
  <c r="I40" i="1"/>
  <c r="H40" i="1"/>
  <c r="F40" i="1"/>
  <c r="E40" i="1"/>
  <c r="N40" i="1" s="1"/>
  <c r="D40" i="1"/>
  <c r="C40" i="1"/>
  <c r="K39" i="1"/>
  <c r="I39" i="1"/>
  <c r="H39" i="1"/>
  <c r="F39" i="1"/>
  <c r="E39" i="1"/>
  <c r="N39" i="1" s="1"/>
  <c r="D39" i="1"/>
  <c r="C39" i="1"/>
  <c r="K38" i="1"/>
  <c r="I38" i="1"/>
  <c r="H38" i="1"/>
  <c r="F38" i="1"/>
  <c r="E38" i="1"/>
  <c r="N38" i="1" s="1"/>
  <c r="D38" i="1"/>
  <c r="C38" i="1"/>
  <c r="K21" i="1"/>
  <c r="I21" i="1"/>
  <c r="H21" i="1"/>
  <c r="F21" i="1"/>
  <c r="E21" i="1"/>
  <c r="D21" i="1"/>
  <c r="C21" i="1"/>
  <c r="T21" i="1" s="1"/>
  <c r="U21" i="1" s="1"/>
  <c r="K20" i="1"/>
  <c r="I20" i="1"/>
  <c r="H20" i="1"/>
  <c r="F20" i="1"/>
  <c r="E20" i="1"/>
  <c r="D20" i="1"/>
  <c r="C20" i="1"/>
  <c r="T20" i="1" s="1"/>
  <c r="U20" i="1" s="1"/>
  <c r="K19" i="1"/>
  <c r="I19" i="1"/>
  <c r="H19" i="1"/>
  <c r="F19" i="1"/>
  <c r="E19" i="1"/>
  <c r="D19" i="1"/>
  <c r="C19" i="1"/>
  <c r="T19" i="1" s="1"/>
  <c r="U19" i="1" s="1"/>
  <c r="K18" i="1"/>
  <c r="I18" i="1"/>
  <c r="H18" i="1"/>
  <c r="F18" i="1"/>
  <c r="E18" i="1"/>
  <c r="D18" i="1"/>
  <c r="C18" i="1"/>
  <c r="T18" i="1" s="1"/>
  <c r="U18" i="1" s="1"/>
  <c r="K17" i="1"/>
  <c r="I17" i="1"/>
  <c r="H17" i="1"/>
  <c r="F17" i="1"/>
  <c r="E17" i="1"/>
  <c r="D17" i="1"/>
  <c r="C17" i="1"/>
  <c r="T17" i="1" s="1"/>
  <c r="U17" i="1" s="1"/>
  <c r="K16" i="1"/>
  <c r="I16" i="1"/>
  <c r="H16" i="1"/>
  <c r="F16" i="1"/>
  <c r="E16" i="1"/>
  <c r="D16" i="1"/>
  <c r="C16" i="1"/>
  <c r="T16" i="1" s="1"/>
  <c r="U16" i="1" s="1"/>
  <c r="K15" i="1"/>
  <c r="I15" i="1"/>
  <c r="H15" i="1"/>
  <c r="F15" i="1"/>
  <c r="E15" i="1"/>
  <c r="D15" i="1"/>
  <c r="C15" i="1"/>
  <c r="T15" i="1" s="1"/>
  <c r="U15" i="1" s="1"/>
  <c r="K14" i="1"/>
  <c r="I14" i="1"/>
  <c r="H14" i="1"/>
  <c r="F14" i="1"/>
  <c r="E14" i="1"/>
  <c r="D14" i="1"/>
  <c r="C14" i="1"/>
  <c r="T14" i="1" s="1"/>
  <c r="U14" i="1" s="1"/>
  <c r="K13" i="1"/>
  <c r="I13" i="1"/>
  <c r="H13" i="1"/>
  <c r="F13" i="1"/>
  <c r="E13" i="1"/>
  <c r="D13" i="1"/>
  <c r="C13" i="1"/>
  <c r="T13" i="1" s="1"/>
  <c r="U13" i="1" s="1"/>
  <c r="K12" i="1"/>
  <c r="I12" i="1"/>
  <c r="H12" i="1"/>
  <c r="F12" i="1"/>
  <c r="E12" i="1"/>
  <c r="D12" i="1"/>
  <c r="C12" i="1"/>
  <c r="T12" i="1" s="1"/>
  <c r="U12" i="1" s="1"/>
  <c r="K11" i="1"/>
  <c r="I11" i="1"/>
  <c r="H11" i="1"/>
  <c r="F11" i="1"/>
  <c r="E11" i="1"/>
  <c r="D11" i="1"/>
  <c r="C11" i="1"/>
  <c r="T11" i="1" s="1"/>
  <c r="U11" i="1" s="1"/>
  <c r="K10" i="1"/>
  <c r="I10" i="1"/>
  <c r="H10" i="1"/>
  <c r="F10" i="1"/>
  <c r="E10" i="1"/>
  <c r="D10" i="1"/>
  <c r="C10" i="1"/>
  <c r="T10" i="1" s="1"/>
  <c r="U10" i="1" s="1"/>
  <c r="K9" i="1"/>
  <c r="I9" i="1"/>
  <c r="H9" i="1"/>
  <c r="F9" i="1"/>
  <c r="E9" i="1"/>
  <c r="D9" i="1"/>
  <c r="C9" i="1"/>
  <c r="T9" i="1" s="1"/>
  <c r="U9" i="1" s="1"/>
  <c r="K8" i="1"/>
  <c r="I8" i="1"/>
  <c r="H8" i="1"/>
  <c r="F8" i="1"/>
  <c r="E8" i="1"/>
  <c r="D8" i="1"/>
  <c r="C8" i="1"/>
  <c r="T8" i="1" s="1"/>
  <c r="U8" i="1" s="1"/>
  <c r="K36" i="1"/>
  <c r="I36" i="1"/>
  <c r="H36" i="1"/>
  <c r="F36" i="1"/>
  <c r="E36" i="1"/>
  <c r="D36" i="1"/>
  <c r="C36" i="1"/>
  <c r="K35" i="1"/>
  <c r="I35" i="1"/>
  <c r="H35" i="1"/>
  <c r="F35" i="1"/>
  <c r="E35" i="1"/>
  <c r="D35" i="1"/>
  <c r="C35" i="1"/>
  <c r="K34" i="1"/>
  <c r="I34" i="1"/>
  <c r="H34" i="1"/>
  <c r="F34" i="1"/>
  <c r="E34" i="1"/>
  <c r="N34" i="1" s="1"/>
  <c r="D34" i="1"/>
  <c r="C34" i="1"/>
  <c r="K33" i="1"/>
  <c r="I33" i="1"/>
  <c r="H33" i="1"/>
  <c r="F33" i="1"/>
  <c r="E33" i="1"/>
  <c r="D33" i="1"/>
  <c r="C33" i="1"/>
  <c r="K32" i="1"/>
  <c r="I32" i="1"/>
  <c r="H32" i="1"/>
  <c r="F32" i="1"/>
  <c r="E32" i="1"/>
  <c r="N32" i="1" s="1"/>
  <c r="D32" i="1"/>
  <c r="C32" i="1"/>
  <c r="K31" i="1"/>
  <c r="I31" i="1"/>
  <c r="H31" i="1"/>
  <c r="F31" i="1"/>
  <c r="E31" i="1"/>
  <c r="N31" i="1" s="1"/>
  <c r="D31" i="1"/>
  <c r="C31" i="1"/>
  <c r="K30" i="1"/>
  <c r="I30" i="1"/>
  <c r="H30" i="1"/>
  <c r="F30" i="1"/>
  <c r="E30" i="1"/>
  <c r="D30" i="1"/>
  <c r="C30" i="1"/>
  <c r="K29" i="1"/>
  <c r="I29" i="1"/>
  <c r="H29" i="1"/>
  <c r="F29" i="1"/>
  <c r="E29" i="1"/>
  <c r="N29" i="1" s="1"/>
  <c r="D29" i="1"/>
  <c r="C29" i="1"/>
  <c r="K28" i="1"/>
  <c r="I28" i="1"/>
  <c r="H28" i="1"/>
  <c r="F28" i="1"/>
  <c r="E28" i="1"/>
  <c r="D28" i="1"/>
  <c r="C28" i="1"/>
  <c r="K27" i="1"/>
  <c r="I27" i="1"/>
  <c r="H27" i="1"/>
  <c r="F27" i="1"/>
  <c r="E27" i="1"/>
  <c r="N27" i="1" s="1"/>
  <c r="D27" i="1"/>
  <c r="C27" i="1"/>
  <c r="K26" i="1"/>
  <c r="I26" i="1"/>
  <c r="H26" i="1"/>
  <c r="F26" i="1"/>
  <c r="E26" i="1"/>
  <c r="N26" i="1" s="1"/>
  <c r="D26" i="1"/>
  <c r="C26" i="1"/>
  <c r="K25" i="1"/>
  <c r="I25" i="1"/>
  <c r="H25" i="1"/>
  <c r="F25" i="1"/>
  <c r="E25" i="1"/>
  <c r="D25" i="1"/>
  <c r="C25" i="1"/>
  <c r="K24" i="1"/>
  <c r="I24" i="1"/>
  <c r="H24" i="1"/>
  <c r="F24" i="1"/>
  <c r="E24" i="1"/>
  <c r="D24" i="1"/>
  <c r="C24" i="1"/>
  <c r="K23" i="1"/>
  <c r="I23" i="1"/>
  <c r="H23" i="1"/>
  <c r="F23" i="1"/>
  <c r="E23" i="1"/>
  <c r="D23" i="1"/>
  <c r="C23" i="1"/>
  <c r="E84" i="1"/>
  <c r="D84" i="1"/>
  <c r="C84" i="1"/>
  <c r="E83" i="1"/>
  <c r="N83" i="1" s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N75" i="1" s="1"/>
  <c r="D75" i="1"/>
  <c r="C7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H84" i="1"/>
  <c r="H83" i="1"/>
  <c r="H82" i="1"/>
  <c r="H81" i="1"/>
  <c r="H80" i="1"/>
  <c r="H79" i="1"/>
  <c r="H78" i="1"/>
  <c r="H77" i="1"/>
  <c r="H76" i="1"/>
  <c r="H75" i="1"/>
  <c r="H74" i="1"/>
  <c r="F84" i="1"/>
  <c r="F83" i="1"/>
  <c r="F82" i="1"/>
  <c r="F81" i="1"/>
  <c r="F80" i="1"/>
  <c r="F79" i="1"/>
  <c r="F78" i="1"/>
  <c r="F77" i="1"/>
  <c r="F76" i="1"/>
  <c r="F75" i="1"/>
  <c r="F74" i="1"/>
  <c r="E74" i="1"/>
  <c r="D74" i="1"/>
  <c r="C74" i="1"/>
  <c r="N95" i="1" l="1"/>
  <c r="N152" i="1"/>
  <c r="N67" i="1"/>
  <c r="N71" i="1"/>
  <c r="N61" i="1"/>
  <c r="N48" i="1"/>
  <c r="N35" i="1"/>
  <c r="N87" i="1"/>
  <c r="N224" i="1" s="1" a="1"/>
  <c r="N224" i="1" s="1"/>
  <c r="N88" i="1"/>
  <c r="N92" i="1"/>
  <c r="N76" i="1"/>
  <c r="N84" i="1"/>
  <c r="N113" i="1"/>
  <c r="N117" i="1"/>
  <c r="N72" i="1"/>
  <c r="N109" i="1"/>
  <c r="N45" i="1"/>
  <c r="N43" i="1"/>
  <c r="N24" i="1"/>
  <c r="N94" i="1"/>
  <c r="N90" i="1"/>
  <c r="N89" i="1"/>
  <c r="N97" i="1"/>
  <c r="N157" i="1"/>
  <c r="N161" i="1"/>
  <c r="N158" i="1"/>
  <c r="N160" i="1"/>
  <c r="N150" i="1"/>
  <c r="N159" i="1"/>
  <c r="N155" i="1"/>
  <c r="N154" i="1"/>
  <c r="T81" i="1"/>
  <c r="U81" i="1" s="1"/>
  <c r="D275" i="1" s="1"/>
  <c r="N74" i="1"/>
  <c r="T76" i="1"/>
  <c r="U76" i="1" s="1"/>
  <c r="N78" i="1"/>
  <c r="T84" i="1"/>
  <c r="U84" i="1" s="1"/>
  <c r="T79" i="1"/>
  <c r="U79" i="1" s="1"/>
  <c r="D273" i="1" s="1"/>
  <c r="N81" i="1"/>
  <c r="T82" i="1"/>
  <c r="U82" i="1" s="1"/>
  <c r="T77" i="1"/>
  <c r="U77" i="1" s="1"/>
  <c r="N79" i="1"/>
  <c r="T85" i="1"/>
  <c r="U85" i="1" s="1"/>
  <c r="D279" i="1" s="1"/>
  <c r="T80" i="1"/>
  <c r="U80" i="1" s="1"/>
  <c r="N82" i="1"/>
  <c r="C223" i="1"/>
  <c r="T75" i="1"/>
  <c r="U75" i="1" s="1"/>
  <c r="D269" i="1" s="1"/>
  <c r="N77" i="1"/>
  <c r="T83" i="1"/>
  <c r="U83" i="1" s="1"/>
  <c r="D277" i="1" s="1"/>
  <c r="N85" i="1"/>
  <c r="T78" i="1"/>
  <c r="U78" i="1" s="1"/>
  <c r="D272" i="1" s="1"/>
  <c r="N80" i="1"/>
  <c r="T38" i="1"/>
  <c r="U38" i="1" s="1"/>
  <c r="T46" i="1"/>
  <c r="U46" i="1" s="1"/>
  <c r="T44" i="1"/>
  <c r="U44" i="1" s="1"/>
  <c r="T51" i="1"/>
  <c r="U51" i="1" s="1"/>
  <c r="T43" i="1"/>
  <c r="U43" i="1" s="1"/>
  <c r="T42" i="1"/>
  <c r="U42" i="1" s="1"/>
  <c r="N44" i="1"/>
  <c r="T50" i="1"/>
  <c r="U50" i="1" s="1"/>
  <c r="N51" i="1"/>
  <c r="T41" i="1"/>
  <c r="U41" i="1" s="1"/>
  <c r="T49" i="1"/>
  <c r="U49" i="1" s="1"/>
  <c r="T40" i="1"/>
  <c r="U40" i="1" s="1"/>
  <c r="N42" i="1"/>
  <c r="T48" i="1"/>
  <c r="U48" i="1" s="1"/>
  <c r="N50" i="1"/>
  <c r="T45" i="1"/>
  <c r="U45" i="1" s="1"/>
  <c r="T39" i="1"/>
  <c r="U39" i="1" s="1"/>
  <c r="N41" i="1"/>
  <c r="T47" i="1"/>
  <c r="U47" i="1" s="1"/>
  <c r="N49" i="1"/>
  <c r="T27" i="1"/>
  <c r="U27" i="1" s="1"/>
  <c r="T35" i="1"/>
  <c r="U35" i="1" s="1"/>
  <c r="T26" i="1"/>
  <c r="U26" i="1" s="1"/>
  <c r="N28" i="1"/>
  <c r="T34" i="1"/>
  <c r="U34" i="1" s="1"/>
  <c r="N36" i="1"/>
  <c r="T24" i="1"/>
  <c r="U24" i="1" s="1"/>
  <c r="T32" i="1"/>
  <c r="U32" i="1" s="1"/>
  <c r="N25" i="1"/>
  <c r="T31" i="1"/>
  <c r="U31" i="1" s="1"/>
  <c r="N33" i="1"/>
  <c r="T30" i="1"/>
  <c r="U30" i="1" s="1"/>
  <c r="T33" i="1"/>
  <c r="U33" i="1" s="1"/>
  <c r="N23" i="1"/>
  <c r="T29" i="1"/>
  <c r="U29" i="1" s="1"/>
  <c r="T25" i="1"/>
  <c r="U25" i="1" s="1"/>
  <c r="T28" i="1"/>
  <c r="U28" i="1" s="1"/>
  <c r="N30" i="1"/>
  <c r="T36" i="1"/>
  <c r="U36" i="1" s="1"/>
  <c r="Q107" i="1"/>
  <c r="N102" i="1"/>
  <c r="N106" i="1"/>
  <c r="Q108" i="1"/>
  <c r="Q109" i="1"/>
  <c r="N100" i="1"/>
  <c r="Q105" i="1"/>
  <c r="N103" i="1"/>
  <c r="N107" i="1"/>
  <c r="Q106" i="1"/>
  <c r="N57" i="1"/>
  <c r="Q58" i="1"/>
  <c r="P59" i="1"/>
  <c r="P56" i="1"/>
  <c r="N56" i="1"/>
  <c r="N60" i="1"/>
  <c r="P60" i="1"/>
  <c r="P53" i="1"/>
  <c r="Q61" i="1"/>
  <c r="N53" i="1"/>
  <c r="N221" i="1" s="1" a="1"/>
  <c r="N221" i="1" s="1"/>
  <c r="N55" i="1"/>
  <c r="N59" i="1"/>
  <c r="P54" i="1"/>
  <c r="N114" i="1"/>
  <c r="N112" i="1"/>
  <c r="N116" i="1"/>
  <c r="N120" i="1"/>
  <c r="N111" i="1"/>
  <c r="N66" i="1"/>
  <c r="N70" i="1"/>
  <c r="N65" i="1"/>
  <c r="N222" i="1" s="1" a="1"/>
  <c r="N222" i="1" s="1"/>
  <c r="T64" i="1"/>
  <c r="T65" i="1" s="1"/>
  <c r="T66" i="1" s="1"/>
  <c r="T67" i="1" s="1"/>
  <c r="T68" i="1" s="1"/>
  <c r="T69" i="1" s="1"/>
  <c r="T70" i="1" s="1"/>
  <c r="T71" i="1" s="1"/>
  <c r="T72" i="1" s="1"/>
  <c r="U72" i="1" s="1"/>
  <c r="Q72" i="1"/>
  <c r="N64" i="1"/>
  <c r="N69" i="1"/>
  <c r="L36" i="1"/>
  <c r="M36" i="1"/>
  <c r="L27" i="1"/>
  <c r="O27" i="1" s="1"/>
  <c r="M27" i="1"/>
  <c r="M35" i="1"/>
  <c r="L35" i="1"/>
  <c r="M38" i="1"/>
  <c r="L38" i="1"/>
  <c r="O38" i="1" s="1"/>
  <c r="M46" i="1"/>
  <c r="L46" i="1"/>
  <c r="O46" i="1" s="1"/>
  <c r="L54" i="1"/>
  <c r="M54" i="1"/>
  <c r="M58" i="1"/>
  <c r="L58" i="1"/>
  <c r="O58" i="1" s="1"/>
  <c r="L62" i="1"/>
  <c r="M62" i="1"/>
  <c r="D263" i="1"/>
  <c r="M26" i="1"/>
  <c r="L26" i="1"/>
  <c r="O26" i="1" s="1"/>
  <c r="M34" i="1"/>
  <c r="L34" i="1"/>
  <c r="O34" i="1" s="1"/>
  <c r="L45" i="1"/>
  <c r="M45" i="1"/>
  <c r="D262" i="1"/>
  <c r="M25" i="1"/>
  <c r="L25" i="1"/>
  <c r="M33" i="1"/>
  <c r="L33" i="1"/>
  <c r="L44" i="1"/>
  <c r="M44" i="1"/>
  <c r="O44" i="1" s="1"/>
  <c r="L57" i="1"/>
  <c r="M57" i="1"/>
  <c r="M61" i="1"/>
  <c r="L61" i="1"/>
  <c r="O61" i="1" s="1"/>
  <c r="L28" i="1"/>
  <c r="M28" i="1"/>
  <c r="M39" i="1"/>
  <c r="L39" i="1"/>
  <c r="O39" i="1" s="1"/>
  <c r="T23" i="1"/>
  <c r="U23" i="1" s="1"/>
  <c r="M24" i="1"/>
  <c r="L24" i="1"/>
  <c r="O24" i="1" s="1"/>
  <c r="L32" i="1"/>
  <c r="M32" i="1"/>
  <c r="M43" i="1"/>
  <c r="L43" i="1"/>
  <c r="O43" i="1" s="1"/>
  <c r="M51" i="1"/>
  <c r="L51" i="1"/>
  <c r="L23" i="1"/>
  <c r="M23" i="1"/>
  <c r="M31" i="1"/>
  <c r="L31" i="1"/>
  <c r="O31" i="1" s="1"/>
  <c r="M42" i="1"/>
  <c r="L42" i="1"/>
  <c r="O42" i="1" s="1"/>
  <c r="M50" i="1"/>
  <c r="L50" i="1"/>
  <c r="L56" i="1"/>
  <c r="M56" i="1"/>
  <c r="M60" i="1"/>
  <c r="L60" i="1"/>
  <c r="L47" i="1"/>
  <c r="M47" i="1"/>
  <c r="M30" i="1"/>
  <c r="L30" i="1"/>
  <c r="L41" i="1"/>
  <c r="M41" i="1"/>
  <c r="M49" i="1"/>
  <c r="L49" i="1"/>
  <c r="O49" i="1" s="1"/>
  <c r="M29" i="1"/>
  <c r="L29" i="1"/>
  <c r="O29" i="1" s="1"/>
  <c r="L40" i="1"/>
  <c r="M40" i="1"/>
  <c r="L48" i="1"/>
  <c r="M48" i="1"/>
  <c r="L53" i="1"/>
  <c r="O53" i="1" s="1"/>
  <c r="M53" i="1"/>
  <c r="M221" i="1" s="1" a="1"/>
  <c r="M221" i="1" s="1"/>
  <c r="M55" i="1"/>
  <c r="L55" i="1"/>
  <c r="O55" i="1" s="1"/>
  <c r="M59" i="1"/>
  <c r="L59" i="1"/>
  <c r="P62" i="1"/>
  <c r="D249" i="3" a="1"/>
  <c r="D249" i="3" s="1"/>
  <c r="D101" i="4" s="1"/>
  <c r="I250" i="3"/>
  <c r="D232" i="3" a="1"/>
  <c r="D232" i="3" s="1"/>
  <c r="D86" i="4" s="1"/>
  <c r="I233" i="3"/>
  <c r="M87" i="1"/>
  <c r="M224" i="1" s="1" a="1"/>
  <c r="M224" i="1" s="1"/>
  <c r="L87" i="1"/>
  <c r="M88" i="1"/>
  <c r="L88" i="1"/>
  <c r="L92" i="1"/>
  <c r="M92" i="1"/>
  <c r="M93" i="1"/>
  <c r="L93" i="1"/>
  <c r="O93" i="1" s="1"/>
  <c r="M91" i="1"/>
  <c r="L91" i="1"/>
  <c r="L90" i="1"/>
  <c r="M90" i="1"/>
  <c r="M98" i="1"/>
  <c r="L98" i="1"/>
  <c r="L89" i="1"/>
  <c r="M89" i="1"/>
  <c r="M97" i="1"/>
  <c r="L97" i="1"/>
  <c r="L94" i="1"/>
  <c r="M94" i="1"/>
  <c r="M96" i="1"/>
  <c r="L96" i="1"/>
  <c r="M95" i="1"/>
  <c r="L95" i="1"/>
  <c r="O95" i="1" s="1"/>
  <c r="M159" i="1"/>
  <c r="L159" i="1"/>
  <c r="M157" i="1"/>
  <c r="L157" i="1"/>
  <c r="L155" i="1"/>
  <c r="M155" i="1"/>
  <c r="M151" i="1"/>
  <c r="L151" i="1"/>
  <c r="M154" i="1"/>
  <c r="L154" i="1"/>
  <c r="M150" i="1"/>
  <c r="L150" i="1"/>
  <c r="M153" i="1"/>
  <c r="L153" i="1"/>
  <c r="L160" i="1"/>
  <c r="M160" i="1"/>
  <c r="M158" i="1"/>
  <c r="L158" i="1"/>
  <c r="L152" i="1"/>
  <c r="M152" i="1"/>
  <c r="L161" i="1"/>
  <c r="M161" i="1"/>
  <c r="M79" i="1"/>
  <c r="L79" i="1"/>
  <c r="L82" i="1"/>
  <c r="M82" i="1"/>
  <c r="M81" i="1"/>
  <c r="L81" i="1"/>
  <c r="M85" i="1"/>
  <c r="L85" i="1"/>
  <c r="M80" i="1"/>
  <c r="L80" i="1"/>
  <c r="M75" i="1"/>
  <c r="L75" i="1"/>
  <c r="M83" i="1"/>
  <c r="L83" i="1"/>
  <c r="M77" i="1"/>
  <c r="L77" i="1"/>
  <c r="L74" i="1"/>
  <c r="M74" i="1"/>
  <c r="L78" i="1"/>
  <c r="M78" i="1"/>
  <c r="L76" i="1"/>
  <c r="O76" i="1" s="1"/>
  <c r="M76" i="1"/>
  <c r="L84" i="1"/>
  <c r="O84" i="1" s="1"/>
  <c r="M84" i="1"/>
  <c r="M114" i="1"/>
  <c r="L114" i="1"/>
  <c r="L118" i="1"/>
  <c r="M118" i="1"/>
  <c r="M111" i="1"/>
  <c r="L111" i="1"/>
  <c r="M115" i="1"/>
  <c r="L115" i="1"/>
  <c r="O115" i="1" s="1"/>
  <c r="M119" i="1"/>
  <c r="L119" i="1"/>
  <c r="O119" i="1" s="1"/>
  <c r="M113" i="1"/>
  <c r="L113" i="1"/>
  <c r="M117" i="1"/>
  <c r="L117" i="1"/>
  <c r="M112" i="1"/>
  <c r="L112" i="1"/>
  <c r="O112" i="1" s="1"/>
  <c r="M116" i="1"/>
  <c r="L116" i="1"/>
  <c r="O116" i="1" s="1"/>
  <c r="M120" i="1"/>
  <c r="L120" i="1"/>
  <c r="M72" i="1"/>
  <c r="L72" i="1"/>
  <c r="O72" i="1" s="1"/>
  <c r="L64" i="1"/>
  <c r="M64" i="1"/>
  <c r="L69" i="1"/>
  <c r="M69" i="1"/>
  <c r="M65" i="1"/>
  <c r="M222" i="1" s="1" a="1"/>
  <c r="M222" i="1" s="1"/>
  <c r="L65" i="1"/>
  <c r="M68" i="1"/>
  <c r="L68" i="1"/>
  <c r="O68" i="1" s="1"/>
  <c r="M67" i="1"/>
  <c r="L67" i="1"/>
  <c r="O67" i="1" s="1"/>
  <c r="L71" i="1"/>
  <c r="M71" i="1"/>
  <c r="L66" i="1"/>
  <c r="M66" i="1"/>
  <c r="L70" i="1"/>
  <c r="M70" i="1"/>
  <c r="M106" i="1"/>
  <c r="L106" i="1"/>
  <c r="M101" i="1"/>
  <c r="L101" i="1"/>
  <c r="M105" i="1"/>
  <c r="L105" i="1"/>
  <c r="M109" i="1"/>
  <c r="L109" i="1"/>
  <c r="O109" i="1" s="1"/>
  <c r="L100" i="1"/>
  <c r="M100" i="1"/>
  <c r="O100" i="1" s="1"/>
  <c r="M103" i="1"/>
  <c r="L103" i="1"/>
  <c r="M107" i="1"/>
  <c r="L107" i="1"/>
  <c r="L104" i="1"/>
  <c r="M104" i="1"/>
  <c r="M108" i="1"/>
  <c r="L108" i="1"/>
  <c r="O108" i="1" s="1"/>
  <c r="M102" i="1"/>
  <c r="L102" i="1"/>
  <c r="O102" i="1" s="1"/>
  <c r="D256" i="1"/>
  <c r="D254" i="1"/>
  <c r="D257" i="1"/>
  <c r="P61" i="1"/>
  <c r="D260" i="1"/>
  <c r="D252" i="1"/>
  <c r="D258" i="1"/>
  <c r="D259" i="1"/>
  <c r="D299" i="1"/>
  <c r="P58" i="1"/>
  <c r="Q59" i="1"/>
  <c r="P72" i="1"/>
  <c r="Q53" i="1"/>
  <c r="Q54" i="1"/>
  <c r="Q62" i="1"/>
  <c r="Q60" i="1"/>
  <c r="Q56" i="1"/>
  <c r="U100" i="1"/>
  <c r="D296" i="1"/>
  <c r="T102" i="1"/>
  <c r="U101" i="1"/>
  <c r="D297" i="1"/>
  <c r="D294" i="1"/>
  <c r="U111" i="1"/>
  <c r="D300" i="1"/>
  <c r="D293" i="1"/>
  <c r="B321" i="1"/>
  <c r="D292" i="1"/>
  <c r="B323" i="1"/>
  <c r="D301" i="1"/>
  <c r="U112" i="1"/>
  <c r="T113" i="1"/>
  <c r="B322" i="1"/>
  <c r="B329" i="1"/>
  <c r="B330" i="1"/>
  <c r="D295" i="1"/>
  <c r="B331" i="1"/>
  <c r="B324" i="1"/>
  <c r="B332" i="1"/>
  <c r="D298" i="1"/>
  <c r="B325" i="1"/>
  <c r="D291" i="1"/>
  <c r="B318" i="1"/>
  <c r="B326" i="1"/>
  <c r="B319" i="1"/>
  <c r="B327" i="1"/>
  <c r="B320" i="1"/>
  <c r="B328" i="1"/>
  <c r="D270" i="1"/>
  <c r="D278" i="1"/>
  <c r="D185" i="1"/>
  <c r="D23" i="2" s="1"/>
  <c r="E22" i="2" s="1"/>
  <c r="D271" i="1"/>
  <c r="D284" i="1"/>
  <c r="D286" i="1"/>
  <c r="D274" i="1"/>
  <c r="D177" i="1"/>
  <c r="D15" i="2" s="1"/>
  <c r="E14" i="2" s="1"/>
  <c r="D283" i="1"/>
  <c r="D282" i="1"/>
  <c r="D287" i="1"/>
  <c r="D290" i="1"/>
  <c r="D280" i="1"/>
  <c r="D288" i="1"/>
  <c r="D276" i="1"/>
  <c r="D179" i="1"/>
  <c r="D17" i="2" s="1"/>
  <c r="E16" i="2" s="1"/>
  <c r="D189" i="1"/>
  <c r="D27" i="2" s="1"/>
  <c r="E26" i="2" s="1"/>
  <c r="D184" i="1"/>
  <c r="D22" i="2" s="1"/>
  <c r="E21" i="2" s="1"/>
  <c r="D181" i="1"/>
  <c r="D19" i="2" s="1"/>
  <c r="E18" i="2" s="1"/>
  <c r="D191" i="1"/>
  <c r="D29" i="2" s="1"/>
  <c r="E28" i="2" s="1"/>
  <c r="D176" i="1"/>
  <c r="D12" i="2" s="1"/>
  <c r="E12" i="2" s="1"/>
  <c r="D183" i="1"/>
  <c r="D21" i="2" s="1"/>
  <c r="E20" i="2" s="1"/>
  <c r="D180" i="1"/>
  <c r="D18" i="2" s="1"/>
  <c r="E17" i="2" s="1"/>
  <c r="D190" i="1"/>
  <c r="D28" i="2" s="1"/>
  <c r="E27" i="2" s="1"/>
  <c r="D182" i="1"/>
  <c r="D20" i="2" s="1"/>
  <c r="E19" i="2" s="1"/>
  <c r="D178" i="1"/>
  <c r="D16" i="2" s="1"/>
  <c r="E15" i="2" s="1"/>
  <c r="D186" i="1"/>
  <c r="D24" i="2" s="1"/>
  <c r="E23" i="2" s="1"/>
  <c r="U88" i="1"/>
  <c r="E224" i="1" s="1" a="1"/>
  <c r="E224" i="1" s="1"/>
  <c r="U96" i="1"/>
  <c r="U60" i="1"/>
  <c r="U95" i="1"/>
  <c r="U54" i="1"/>
  <c r="U89" i="1"/>
  <c r="U97" i="1"/>
  <c r="U55" i="1"/>
  <c r="U64" i="1"/>
  <c r="U90" i="1"/>
  <c r="U61" i="1"/>
  <c r="U56" i="1"/>
  <c r="U91" i="1"/>
  <c r="U57" i="1"/>
  <c r="U66" i="1"/>
  <c r="U92" i="1"/>
  <c r="U58" i="1"/>
  <c r="U93" i="1"/>
  <c r="U59" i="1"/>
  <c r="U68" i="1"/>
  <c r="U94" i="1"/>
  <c r="D224" i="1" a="1"/>
  <c r="D224" i="1" s="1"/>
  <c r="T74" i="1"/>
  <c r="U74" i="1" s="1"/>
  <c r="D268" i="1" s="1"/>
  <c r="D223" i="1" a="1"/>
  <c r="D223" i="1" s="1"/>
  <c r="R66" i="1"/>
  <c r="R67" i="1" s="1"/>
  <c r="R68" i="1" s="1"/>
  <c r="R69" i="1" s="1"/>
  <c r="R70" i="1" s="1"/>
  <c r="R71" i="1" s="1"/>
  <c r="R72" i="1" s="1"/>
  <c r="C212" i="1"/>
  <c r="R38" i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O88" i="1" l="1"/>
  <c r="O90" i="1"/>
  <c r="O92" i="1"/>
  <c r="O94" i="1"/>
  <c r="O83" i="1"/>
  <c r="O81" i="1"/>
  <c r="O111" i="1"/>
  <c r="O118" i="1"/>
  <c r="O71" i="1"/>
  <c r="O66" i="1"/>
  <c r="O107" i="1"/>
  <c r="O103" i="1"/>
  <c r="O101" i="1"/>
  <c r="O57" i="1"/>
  <c r="O50" i="1"/>
  <c r="O32" i="1"/>
  <c r="O97" i="1"/>
  <c r="O91" i="1"/>
  <c r="O87" i="1"/>
  <c r="L224" i="1" a="1"/>
  <c r="L224" i="1" s="1"/>
  <c r="O96" i="1"/>
  <c r="O98" i="1"/>
  <c r="O89" i="1"/>
  <c r="N223" i="1" a="1"/>
  <c r="N223" i="1" s="1"/>
  <c r="O75" i="1"/>
  <c r="O82" i="1"/>
  <c r="M223" i="1" a="1"/>
  <c r="M223" i="1" s="1"/>
  <c r="O80" i="1"/>
  <c r="O79" i="1"/>
  <c r="O74" i="1"/>
  <c r="O78" i="1"/>
  <c r="O77" i="1"/>
  <c r="O85" i="1"/>
  <c r="O114" i="1"/>
  <c r="O120" i="1"/>
  <c r="O113" i="1"/>
  <c r="Q119" i="1" s="1"/>
  <c r="O117" i="1"/>
  <c r="O69" i="1"/>
  <c r="U70" i="1"/>
  <c r="U65" i="1"/>
  <c r="E222" i="1" s="1" a="1"/>
  <c r="E222" i="1" s="1"/>
  <c r="U71" i="1"/>
  <c r="O64" i="1"/>
  <c r="U67" i="1"/>
  <c r="O70" i="1"/>
  <c r="U69" i="1"/>
  <c r="O65" i="1"/>
  <c r="O106" i="1"/>
  <c r="O104" i="1"/>
  <c r="O105" i="1"/>
  <c r="O56" i="1"/>
  <c r="O59" i="1"/>
  <c r="O62" i="1"/>
  <c r="O60" i="1"/>
  <c r="O54" i="1"/>
  <c r="O51" i="1"/>
  <c r="O48" i="1"/>
  <c r="O45" i="1"/>
  <c r="O40" i="1"/>
  <c r="O41" i="1"/>
  <c r="O47" i="1"/>
  <c r="O36" i="1"/>
  <c r="O23" i="1"/>
  <c r="O30" i="1"/>
  <c r="O35" i="1"/>
  <c r="O28" i="1"/>
  <c r="O33" i="1"/>
  <c r="O25" i="1"/>
  <c r="O224" i="1"/>
  <c r="Q104" i="1"/>
  <c r="R73" i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D233" i="3" a="1"/>
  <c r="D233" i="3" s="1"/>
  <c r="D87" i="4" s="1"/>
  <c r="D250" i="3" a="1"/>
  <c r="D250" i="3" s="1"/>
  <c r="D102" i="4" s="1"/>
  <c r="I251" i="3"/>
  <c r="H318" i="1" a="1"/>
  <c r="H318" i="1" s="1"/>
  <c r="I318" i="1" a="1"/>
  <c r="I318" i="1" s="1"/>
  <c r="I319" i="1" a="1"/>
  <c r="I319" i="1" s="1"/>
  <c r="H319" i="1" a="1"/>
  <c r="H319" i="1" s="1"/>
  <c r="I320" i="1" a="1"/>
  <c r="I320" i="1" s="1"/>
  <c r="H320" i="1" a="1"/>
  <c r="H320" i="1" s="1"/>
  <c r="T103" i="1"/>
  <c r="U102" i="1"/>
  <c r="T114" i="1"/>
  <c r="U113" i="1"/>
  <c r="E223" i="1" a="1"/>
  <c r="E223" i="1" s="1"/>
  <c r="C213" i="1"/>
  <c r="L223" i="1" a="1"/>
  <c r="L223" i="1" s="1"/>
  <c r="O223" i="1" s="1"/>
  <c r="L221" i="1" a="1"/>
  <c r="L221" i="1" s="1"/>
  <c r="O221" i="1" s="1"/>
  <c r="L222" i="1" a="1"/>
  <c r="L222" i="1" s="1"/>
  <c r="O222" i="1" s="1"/>
  <c r="Q57" i="1" l="1"/>
  <c r="P57" i="1"/>
  <c r="I252" i="3"/>
  <c r="D251" i="3" a="1"/>
  <c r="D251" i="3" s="1"/>
  <c r="D103" i="4" s="1"/>
  <c r="Q65" i="1"/>
  <c r="P65" i="1"/>
  <c r="Q100" i="1"/>
  <c r="Q118" i="1"/>
  <c r="Q117" i="1"/>
  <c r="Q67" i="1"/>
  <c r="Q116" i="1"/>
  <c r="Q120" i="1"/>
  <c r="Q112" i="1"/>
  <c r="Q111" i="1"/>
  <c r="Q102" i="1"/>
  <c r="Q101" i="1"/>
  <c r="Q114" i="1"/>
  <c r="Q103" i="1"/>
  <c r="Q113" i="1"/>
  <c r="Q115" i="1"/>
  <c r="Q64" i="1"/>
  <c r="Q55" i="1"/>
  <c r="Q66" i="1"/>
  <c r="Q70" i="1"/>
  <c r="Q69" i="1"/>
  <c r="Q71" i="1"/>
  <c r="Q68" i="1"/>
  <c r="C214" i="1"/>
  <c r="C215" i="1" s="1"/>
  <c r="T104" i="1"/>
  <c r="U103" i="1"/>
  <c r="U114" i="1"/>
  <c r="T115" i="1"/>
  <c r="P47" i="1"/>
  <c r="P223" i="1"/>
  <c r="P222" i="1"/>
  <c r="P224" i="1"/>
  <c r="P221" i="1"/>
  <c r="P32" i="1"/>
  <c r="P39" i="1"/>
  <c r="P51" i="1"/>
  <c r="P34" i="1"/>
  <c r="P50" i="1"/>
  <c r="P46" i="1"/>
  <c r="P29" i="1"/>
  <c r="P49" i="1"/>
  <c r="P42" i="1"/>
  <c r="P33" i="1"/>
  <c r="P24" i="1"/>
  <c r="P30" i="1"/>
  <c r="P40" i="1"/>
  <c r="P27" i="1"/>
  <c r="P38" i="1"/>
  <c r="P31" i="1"/>
  <c r="P35" i="1"/>
  <c r="P45" i="1"/>
  <c r="P48" i="1"/>
  <c r="P23" i="1"/>
  <c r="P41" i="1"/>
  <c r="P44" i="1"/>
  <c r="P36" i="1"/>
  <c r="P84" i="1"/>
  <c r="P43" i="1"/>
  <c r="P26" i="1"/>
  <c r="P28" i="1"/>
  <c r="P25" i="1"/>
  <c r="P69" i="1"/>
  <c r="P70" i="1"/>
  <c r="P82" i="1"/>
  <c r="P80" i="1"/>
  <c r="P67" i="1"/>
  <c r="P79" i="1"/>
  <c r="P81" i="1"/>
  <c r="P78" i="1"/>
  <c r="P68" i="1"/>
  <c r="P77" i="1"/>
  <c r="P74" i="1"/>
  <c r="P76" i="1"/>
  <c r="P71" i="1"/>
  <c r="P83" i="1"/>
  <c r="P64" i="1"/>
  <c r="P75" i="1"/>
  <c r="P55" i="1"/>
  <c r="P85" i="1"/>
  <c r="P66" i="1"/>
  <c r="D107" i="4" l="1"/>
  <c r="I256" i="3"/>
  <c r="D256" i="3" s="1" a="1"/>
  <c r="D256" i="3" s="1"/>
  <c r="D252" i="3" a="1"/>
  <c r="D252" i="3" s="1"/>
  <c r="D104" i="4" s="1"/>
  <c r="D119" i="4"/>
  <c r="I271" i="3"/>
  <c r="D271" i="3" s="1" a="1"/>
  <c r="D271" i="3" s="1"/>
  <c r="H251" i="1"/>
  <c r="H246" i="1"/>
  <c r="H240" i="1"/>
  <c r="H242" i="1"/>
  <c r="H241" i="1"/>
  <c r="H250" i="1"/>
  <c r="H245" i="1"/>
  <c r="H248" i="1"/>
  <c r="H243" i="1"/>
  <c r="H249" i="1"/>
  <c r="H247" i="1"/>
  <c r="H244" i="1"/>
  <c r="H187" i="1"/>
  <c r="D187" i="1" s="1" a="1"/>
  <c r="D187" i="1" s="1"/>
  <c r="D25" i="2" s="1"/>
  <c r="E24" i="2" s="1"/>
  <c r="H192" i="1"/>
  <c r="D192" i="1" s="1" a="1"/>
  <c r="D192" i="1" s="1"/>
  <c r="D30" i="2" s="1"/>
  <c r="E29" i="2" s="1"/>
  <c r="H188" i="1"/>
  <c r="D188" i="1" s="1" a="1"/>
  <c r="D188" i="1" s="1"/>
  <c r="D26" i="2" s="1"/>
  <c r="E25" i="2" s="1"/>
  <c r="H211" i="1"/>
  <c r="D211" i="1" s="1" a="1"/>
  <c r="D211" i="1" s="1"/>
  <c r="H202" i="1"/>
  <c r="D202" i="1" s="1" a="1"/>
  <c r="D202" i="1" s="1"/>
  <c r="D40" i="2" s="1"/>
  <c r="E39" i="2" s="1"/>
  <c r="H201" i="1"/>
  <c r="D201" i="1" s="1" a="1"/>
  <c r="D201" i="1" s="1"/>
  <c r="D39" i="2" s="1"/>
  <c r="E38" i="2" s="1"/>
  <c r="H210" i="1"/>
  <c r="H196" i="1"/>
  <c r="D196" i="1" s="1" a="1"/>
  <c r="D196" i="1" s="1"/>
  <c r="D34" i="2" s="1"/>
  <c r="E33" i="2" s="1"/>
  <c r="H199" i="1"/>
  <c r="D199" i="1" s="1" a="1"/>
  <c r="D199" i="1" s="1"/>
  <c r="D37" i="2" s="1"/>
  <c r="E36" i="2" s="1"/>
  <c r="H204" i="1"/>
  <c r="D204" i="1" s="1" a="1"/>
  <c r="D204" i="1" s="1"/>
  <c r="D42" i="2" s="1"/>
  <c r="E41" i="2" s="1"/>
  <c r="H200" i="1"/>
  <c r="D200" i="1" s="1" a="1"/>
  <c r="D200" i="1" s="1"/>
  <c r="D38" i="2" s="1"/>
  <c r="E37" i="2" s="1"/>
  <c r="H198" i="1"/>
  <c r="D198" i="1" s="1" a="1"/>
  <c r="D198" i="1" s="1"/>
  <c r="D36" i="2" s="1"/>
  <c r="E35" i="2" s="1"/>
  <c r="H197" i="1"/>
  <c r="D197" i="1" s="1" a="1"/>
  <c r="D197" i="1" s="1"/>
  <c r="D35" i="2" s="1"/>
  <c r="E34" i="2" s="1"/>
  <c r="H206" i="1"/>
  <c r="D206" i="1" s="1" a="1"/>
  <c r="D206" i="1" s="1"/>
  <c r="D44" i="2" s="1"/>
  <c r="E43" i="2" s="1"/>
  <c r="H193" i="1"/>
  <c r="D193" i="1" s="1" a="1"/>
  <c r="D193" i="1" s="1"/>
  <c r="D31" i="2" s="1"/>
  <c r="E30" i="2" s="1"/>
  <c r="H207" i="1"/>
  <c r="D207" i="1" s="1" a="1"/>
  <c r="D207" i="1" s="1"/>
  <c r="D45" i="2" s="1"/>
  <c r="E44" i="2" s="1"/>
  <c r="H205" i="1"/>
  <c r="D205" i="1" s="1" a="1"/>
  <c r="D205" i="1" s="1"/>
  <c r="D43" i="2" s="1"/>
  <c r="E42" i="2" s="1"/>
  <c r="H203" i="1"/>
  <c r="D203" i="1" s="1" a="1"/>
  <c r="D203" i="1" s="1"/>
  <c r="D41" i="2" s="1"/>
  <c r="E40" i="2" s="1"/>
  <c r="H195" i="1"/>
  <c r="D195" i="1" s="1" a="1"/>
  <c r="D195" i="1" s="1"/>
  <c r="D33" i="2" s="1"/>
  <c r="E32" i="2" s="1"/>
  <c r="H209" i="1"/>
  <c r="D209" i="1" s="1" a="1"/>
  <c r="D209" i="1" s="1"/>
  <c r="D47" i="2" s="1"/>
  <c r="E46" i="2" s="1"/>
  <c r="H208" i="1"/>
  <c r="D208" i="1" s="1" a="1"/>
  <c r="D208" i="1" s="1"/>
  <c r="D46" i="2" s="1"/>
  <c r="E45" i="2" s="1"/>
  <c r="H194" i="1"/>
  <c r="D194" i="1" s="1" a="1"/>
  <c r="D194" i="1" s="1"/>
  <c r="D32" i="2" s="1"/>
  <c r="E31" i="2" s="1"/>
  <c r="H212" i="1"/>
  <c r="D212" i="1" s="1" a="1"/>
  <c r="D212" i="1" s="1"/>
  <c r="D54" i="2" s="1"/>
  <c r="E53" i="2" s="1"/>
  <c r="H214" i="1"/>
  <c r="D214" i="1" s="1" a="1"/>
  <c r="D214" i="1" s="1"/>
  <c r="D56" i="2" s="1"/>
  <c r="E55" i="2" s="1"/>
  <c r="H229" i="1"/>
  <c r="H228" i="1"/>
  <c r="H227" i="1"/>
  <c r="H226" i="1"/>
  <c r="H215" i="1"/>
  <c r="D215" i="1" s="1" a="1"/>
  <c r="D215" i="1" s="1"/>
  <c r="D57" i="2" s="1"/>
  <c r="E56" i="2" s="1"/>
  <c r="H236" i="1"/>
  <c r="H238" i="1"/>
  <c r="H237" i="1"/>
  <c r="H239" i="1"/>
  <c r="H235" i="1"/>
  <c r="H234" i="1"/>
  <c r="H232" i="1"/>
  <c r="H233" i="1"/>
  <c r="H307" i="1"/>
  <c r="D307" i="1" s="1" a="1"/>
  <c r="D307" i="1" s="1"/>
  <c r="D324" i="1" s="1" a="1"/>
  <c r="D324" i="1" s="1"/>
  <c r="H315" i="1"/>
  <c r="D315" i="1" s="1" a="1"/>
  <c r="D315" i="1" s="1"/>
  <c r="D332" i="1" s="1" a="1"/>
  <c r="D332" i="1" s="1"/>
  <c r="H313" i="1"/>
  <c r="D313" i="1" s="1" a="1"/>
  <c r="D313" i="1" s="1"/>
  <c r="D330" i="1" s="1" a="1"/>
  <c r="D330" i="1" s="1"/>
  <c r="H311" i="1"/>
  <c r="D311" i="1" s="1" a="1"/>
  <c r="D311" i="1" s="1"/>
  <c r="D328" i="1" s="1" a="1"/>
  <c r="D328" i="1" s="1"/>
  <c r="H312" i="1"/>
  <c r="D312" i="1" s="1" a="1"/>
  <c r="D312" i="1" s="1"/>
  <c r="D329" i="1" s="1" a="1"/>
  <c r="D329" i="1" s="1"/>
  <c r="H306" i="1"/>
  <c r="D306" i="1" s="1" a="1"/>
  <c r="D306" i="1" s="1"/>
  <c r="D323" i="1" s="1" a="1"/>
  <c r="D323" i="1" s="1"/>
  <c r="H314" i="1"/>
  <c r="D314" i="1" s="1" a="1"/>
  <c r="D314" i="1" s="1"/>
  <c r="D331" i="1" s="1" a="1"/>
  <c r="D331" i="1" s="1"/>
  <c r="H308" i="1"/>
  <c r="D308" i="1" s="1" a="1"/>
  <c r="D308" i="1" s="1"/>
  <c r="D325" i="1" s="1" a="1"/>
  <c r="D325" i="1" s="1"/>
  <c r="H304" i="1"/>
  <c r="D304" i="1" s="1" a="1"/>
  <c r="D304" i="1" s="1"/>
  <c r="D321" i="1" s="1" a="1"/>
  <c r="D321" i="1" s="1"/>
  <c r="H310" i="1"/>
  <c r="D310" i="1" s="1" a="1"/>
  <c r="D310" i="1" s="1"/>
  <c r="D327" i="1" s="1" a="1"/>
  <c r="D327" i="1" s="1"/>
  <c r="H309" i="1"/>
  <c r="D309" i="1" s="1" a="1"/>
  <c r="D309" i="1" s="1"/>
  <c r="D326" i="1" s="1" a="1"/>
  <c r="D326" i="1" s="1"/>
  <c r="H305" i="1"/>
  <c r="D305" i="1" s="1" a="1"/>
  <c r="D305" i="1" s="1"/>
  <c r="D322" i="1" s="1" a="1"/>
  <c r="D322" i="1" s="1"/>
  <c r="H213" i="1"/>
  <c r="D213" i="1" s="1" a="1"/>
  <c r="D213" i="1" s="1"/>
  <c r="D319" i="1" s="1" a="1"/>
  <c r="D319" i="1" s="1"/>
  <c r="T105" i="1"/>
  <c r="U104" i="1"/>
  <c r="T116" i="1"/>
  <c r="U115" i="1"/>
  <c r="D210" i="1" a="1"/>
  <c r="D210" i="1" s="1"/>
  <c r="D48" i="2" s="1"/>
  <c r="E47" i="2" s="1"/>
  <c r="C216" i="1"/>
  <c r="D318" i="1" l="1" a="1"/>
  <c r="D318" i="1" s="1"/>
  <c r="D68" i="2" s="1"/>
  <c r="I257" i="3"/>
  <c r="D257" i="3" s="1" a="1"/>
  <c r="D257" i="3" s="1"/>
  <c r="D108" i="4"/>
  <c r="D120" i="4"/>
  <c r="I272" i="3"/>
  <c r="D272" i="3" s="1" a="1"/>
  <c r="D272" i="3" s="1"/>
  <c r="L251" i="1" a="1"/>
  <c r="L251" i="1" s="1"/>
  <c r="L233" i="1" a="1"/>
  <c r="L233" i="1" s="1"/>
  <c r="D233" i="1" a="1"/>
  <c r="D233" i="1" s="1"/>
  <c r="K233" i="1" a="1"/>
  <c r="K233" i="1" s="1"/>
  <c r="D243" i="1" a="1"/>
  <c r="D243" i="1" s="1"/>
  <c r="K243" i="1" a="1"/>
  <c r="K243" i="1" s="1"/>
  <c r="L243" i="1" a="1"/>
  <c r="L243" i="1" s="1"/>
  <c r="L232" i="1" a="1"/>
  <c r="L232" i="1" s="1"/>
  <c r="D232" i="1" a="1"/>
  <c r="D232" i="1" s="1"/>
  <c r="K232" i="1" a="1"/>
  <c r="K232" i="1" s="1"/>
  <c r="K248" i="1" a="1"/>
  <c r="K248" i="1" s="1"/>
  <c r="L248" i="1" a="1"/>
  <c r="L248" i="1" s="1"/>
  <c r="L234" i="1" a="1"/>
  <c r="L234" i="1" s="1"/>
  <c r="K234" i="1" a="1"/>
  <c r="K234" i="1" s="1"/>
  <c r="D234" i="1" a="1"/>
  <c r="D234" i="1" s="1"/>
  <c r="L245" i="1" a="1"/>
  <c r="L245" i="1" s="1"/>
  <c r="K245" i="1" a="1"/>
  <c r="K245" i="1" s="1"/>
  <c r="D245" i="1" a="1"/>
  <c r="D245" i="1" s="1"/>
  <c r="L235" i="1" a="1"/>
  <c r="L235" i="1" s="1"/>
  <c r="D235" i="1" a="1"/>
  <c r="D235" i="1" s="1"/>
  <c r="K235" i="1" a="1"/>
  <c r="K235" i="1" s="1"/>
  <c r="L250" i="1" a="1"/>
  <c r="L250" i="1" s="1"/>
  <c r="D239" i="1" a="1"/>
  <c r="D239" i="1" s="1"/>
  <c r="L239" i="1" a="1"/>
  <c r="L239" i="1" s="1"/>
  <c r="K239" i="1" a="1"/>
  <c r="K239" i="1" s="1"/>
  <c r="D241" i="1" a="1"/>
  <c r="D241" i="1" s="1"/>
  <c r="L241" i="1" a="1"/>
  <c r="L241" i="1" s="1"/>
  <c r="K241" i="1" a="1"/>
  <c r="K241" i="1" s="1"/>
  <c r="D237" i="1" a="1"/>
  <c r="D237" i="1" s="1"/>
  <c r="K237" i="1" a="1"/>
  <c r="K237" i="1" s="1"/>
  <c r="L237" i="1" a="1"/>
  <c r="L237" i="1" s="1"/>
  <c r="K244" i="1" a="1"/>
  <c r="K244" i="1" s="1"/>
  <c r="L244" i="1" a="1"/>
  <c r="L244" i="1" s="1"/>
  <c r="D244" i="1" a="1"/>
  <c r="D244" i="1" s="1"/>
  <c r="L242" i="1" a="1"/>
  <c r="L242" i="1" s="1"/>
  <c r="D242" i="1" a="1"/>
  <c r="D242" i="1" s="1"/>
  <c r="K242" i="1" a="1"/>
  <c r="K242" i="1" s="1"/>
  <c r="D238" i="1" a="1"/>
  <c r="D238" i="1" s="1"/>
  <c r="L238" i="1" a="1"/>
  <c r="L238" i="1" s="1"/>
  <c r="K238" i="1" a="1"/>
  <c r="K238" i="1" s="1"/>
  <c r="D247" i="1" a="1"/>
  <c r="D247" i="1" s="1"/>
  <c r="K247" i="1" a="1"/>
  <c r="K247" i="1" s="1"/>
  <c r="L247" i="1" a="1"/>
  <c r="L247" i="1" s="1"/>
  <c r="D240" i="1" a="1"/>
  <c r="D240" i="1" s="1"/>
  <c r="L240" i="1" a="1"/>
  <c r="L240" i="1" s="1"/>
  <c r="K240" i="1" a="1"/>
  <c r="K240" i="1" s="1"/>
  <c r="D236" i="1" a="1"/>
  <c r="D236" i="1" s="1"/>
  <c r="L236" i="1" a="1"/>
  <c r="L236" i="1" s="1"/>
  <c r="K236" i="1" a="1"/>
  <c r="K236" i="1" s="1"/>
  <c r="L249" i="1" a="1"/>
  <c r="L249" i="1" s="1"/>
  <c r="L246" i="1" a="1"/>
  <c r="L246" i="1" s="1"/>
  <c r="D246" i="1" a="1"/>
  <c r="D246" i="1" s="1"/>
  <c r="K246" i="1" a="1"/>
  <c r="K246" i="1" s="1"/>
  <c r="H216" i="1"/>
  <c r="D216" i="1" s="1" a="1"/>
  <c r="D216" i="1" s="1"/>
  <c r="D320" i="1" s="1" a="1"/>
  <c r="D320" i="1" s="1"/>
  <c r="U105" i="1"/>
  <c r="T106" i="1"/>
  <c r="U116" i="1"/>
  <c r="T117" i="1"/>
  <c r="K249" i="1" s="1" a="1"/>
  <c r="K249" i="1" s="1"/>
  <c r="D69" i="2"/>
  <c r="D53" i="2"/>
  <c r="E52" i="2" s="1"/>
  <c r="K306" i="1" a="1"/>
  <c r="K306" i="1" s="1"/>
  <c r="L306" i="1" a="1"/>
  <c r="L306" i="1" s="1"/>
  <c r="D226" i="1" a="1"/>
  <c r="D226" i="1" s="1"/>
  <c r="E226" i="1" a="1"/>
  <c r="E226" i="1" s="1"/>
  <c r="L312" i="1" a="1"/>
  <c r="L312" i="1" s="1"/>
  <c r="K312" i="1" a="1"/>
  <c r="K312" i="1" s="1"/>
  <c r="K315" i="1" a="1"/>
  <c r="K315" i="1" s="1"/>
  <c r="L315" i="1" a="1"/>
  <c r="L315" i="1" s="1"/>
  <c r="D227" i="1" a="1"/>
  <c r="D227" i="1" s="1"/>
  <c r="E227" i="1" a="1"/>
  <c r="E227" i="1" s="1"/>
  <c r="L304" i="1" a="1"/>
  <c r="L304" i="1" s="1"/>
  <c r="K304" i="1" a="1"/>
  <c r="K304" i="1" s="1"/>
  <c r="L311" i="1" a="1"/>
  <c r="L311" i="1" s="1"/>
  <c r="K311" i="1" a="1"/>
  <c r="K311" i="1" s="1"/>
  <c r="D228" i="1" a="1"/>
  <c r="D228" i="1" s="1"/>
  <c r="E228" i="1" a="1"/>
  <c r="E228" i="1" s="1"/>
  <c r="L313" i="1" a="1"/>
  <c r="L313" i="1" s="1"/>
  <c r="K313" i="1" a="1"/>
  <c r="K313" i="1" s="1"/>
  <c r="K307" i="1" a="1"/>
  <c r="K307" i="1" s="1"/>
  <c r="L307" i="1" a="1"/>
  <c r="L307" i="1" s="1"/>
  <c r="D229" i="1" a="1"/>
  <c r="D229" i="1" s="1"/>
  <c r="E229" i="1" a="1"/>
  <c r="E229" i="1" s="1"/>
  <c r="K314" i="1" a="1"/>
  <c r="K314" i="1" s="1"/>
  <c r="L314" i="1" a="1"/>
  <c r="L314" i="1" s="1"/>
  <c r="D55" i="2"/>
  <c r="E54" i="2" s="1"/>
  <c r="L310" i="1" a="1"/>
  <c r="L310" i="1" s="1"/>
  <c r="K310" i="1" a="1"/>
  <c r="K310" i="1" s="1"/>
  <c r="L309" i="1" a="1"/>
  <c r="L309" i="1" s="1"/>
  <c r="K309" i="1" a="1"/>
  <c r="K309" i="1" s="1"/>
  <c r="K305" i="1" a="1"/>
  <c r="K305" i="1" s="1"/>
  <c r="L305" i="1" a="1"/>
  <c r="L305" i="1" s="1"/>
  <c r="L308" i="1" a="1"/>
  <c r="L308" i="1" s="1"/>
  <c r="K308" i="1" a="1"/>
  <c r="K308" i="1" s="1"/>
  <c r="D71" i="2"/>
  <c r="C217" i="1"/>
  <c r="D73" i="2"/>
  <c r="D79" i="2"/>
  <c r="D82" i="2"/>
  <c r="D77" i="2"/>
  <c r="D81" i="2"/>
  <c r="D75" i="2"/>
  <c r="D76" i="2"/>
  <c r="D80" i="2"/>
  <c r="I273" i="3" l="1"/>
  <c r="D273" i="3" s="1" a="1"/>
  <c r="D273" i="3" s="1"/>
  <c r="D121" i="4"/>
  <c r="D109" i="4"/>
  <c r="I258" i="3"/>
  <c r="D258" i="3" s="1" a="1"/>
  <c r="D258" i="3" s="1"/>
  <c r="D110" i="4" s="1"/>
  <c r="O304" i="1"/>
  <c r="I321" i="1" s="1" a="1"/>
  <c r="I321" i="1" s="1"/>
  <c r="M304" i="1"/>
  <c r="H321" i="1" s="1" a="1"/>
  <c r="H321" i="1" s="1"/>
  <c r="D248" i="1" a="1"/>
  <c r="D248" i="1" s="1"/>
  <c r="D70" i="2"/>
  <c r="D58" i="2"/>
  <c r="E57" i="2" s="1"/>
  <c r="H217" i="1"/>
  <c r="D217" i="1" s="1" a="1"/>
  <c r="D217" i="1" s="1"/>
  <c r="D59" i="2" s="1"/>
  <c r="E58" i="2" s="1"/>
  <c r="T107" i="1"/>
  <c r="U106" i="1"/>
  <c r="T118" i="1"/>
  <c r="K250" i="1" s="1" a="1"/>
  <c r="K250" i="1" s="1"/>
  <c r="U117" i="1"/>
  <c r="D49" i="2"/>
  <c r="E48" i="2" s="1"/>
  <c r="D51" i="2"/>
  <c r="E50" i="2" s="1"/>
  <c r="D52" i="2"/>
  <c r="E51" i="2" s="1"/>
  <c r="D78" i="2"/>
  <c r="D50" i="2"/>
  <c r="E49" i="2" s="1"/>
  <c r="D72" i="2"/>
  <c r="D74" i="2"/>
  <c r="I259" i="3" l="1"/>
  <c r="D259" i="3" s="1" a="1"/>
  <c r="D259" i="3" s="1"/>
  <c r="D111" i="4" s="1"/>
  <c r="D122" i="4"/>
  <c r="I274" i="3"/>
  <c r="D274" i="3" s="1" a="1"/>
  <c r="D274" i="3" s="1"/>
  <c r="M305" i="1"/>
  <c r="H322" i="1" s="1" a="1"/>
  <c r="H322" i="1" s="1"/>
  <c r="O305" i="1"/>
  <c r="D249" i="1" a="1"/>
  <c r="D249" i="1" s="1"/>
  <c r="U107" i="1"/>
  <c r="T108" i="1"/>
  <c r="U118" i="1"/>
  <c r="T119" i="1"/>
  <c r="I275" i="3" l="1"/>
  <c r="D275" i="3" s="1" a="1"/>
  <c r="D275" i="3" s="1"/>
  <c r="D123" i="4"/>
  <c r="I260" i="3"/>
  <c r="D260" i="3" s="1" a="1"/>
  <c r="D260" i="3" s="1"/>
  <c r="D112" i="4" s="1"/>
  <c r="M306" i="1"/>
  <c r="M307" i="1" s="1"/>
  <c r="O306" i="1"/>
  <c r="I322" i="1" a="1"/>
  <c r="I322" i="1" s="1"/>
  <c r="D250" i="1" a="1"/>
  <c r="D250" i="1" s="1"/>
  <c r="T109" i="1"/>
  <c r="U109" i="1" s="1"/>
  <c r="U108" i="1"/>
  <c r="T120" i="1"/>
  <c r="U119" i="1"/>
  <c r="I261" i="3" l="1"/>
  <c r="D261" i="3" s="1" a="1"/>
  <c r="D261" i="3" s="1"/>
  <c r="D113" i="4" s="1"/>
  <c r="D124" i="4"/>
  <c r="I276" i="3"/>
  <c r="D276" i="3" s="1" a="1"/>
  <c r="D276" i="3" s="1"/>
  <c r="H323" i="1" a="1"/>
  <c r="H323" i="1" s="1"/>
  <c r="U120" i="1"/>
  <c r="D251" i="1" s="1" a="1"/>
  <c r="D251" i="1" s="1"/>
  <c r="K251" i="1" a="1"/>
  <c r="K251" i="1" s="1"/>
  <c r="O307" i="1"/>
  <c r="I323" i="1" a="1"/>
  <c r="I323" i="1" s="1"/>
  <c r="M308" i="1"/>
  <c r="H324" i="1" a="1"/>
  <c r="H324" i="1" s="1"/>
  <c r="I262" i="3" l="1"/>
  <c r="D262" i="3" s="1" a="1"/>
  <c r="D262" i="3" s="1"/>
  <c r="D114" i="4" s="1"/>
  <c r="D125" i="4"/>
  <c r="I277" i="3"/>
  <c r="D277" i="3" s="1" a="1"/>
  <c r="D277" i="3" s="1"/>
  <c r="M309" i="1"/>
  <c r="H325" i="1" a="1"/>
  <c r="H325" i="1" s="1"/>
  <c r="O308" i="1"/>
  <c r="I324" i="1" a="1"/>
  <c r="I324" i="1" s="1"/>
  <c r="I263" i="3" l="1"/>
  <c r="D263" i="3" s="1" a="1"/>
  <c r="D263" i="3" s="1"/>
  <c r="D115" i="4" s="1"/>
  <c r="I278" i="3"/>
  <c r="D278" i="3" s="1" a="1"/>
  <c r="D278" i="3" s="1"/>
  <c r="D126" i="4"/>
  <c r="O309" i="1"/>
  <c r="I325" i="1" a="1"/>
  <c r="I325" i="1" s="1"/>
  <c r="M310" i="1"/>
  <c r="H326" i="1" a="1"/>
  <c r="H326" i="1" s="1"/>
  <c r="D127" i="4" l="1"/>
  <c r="I279" i="3"/>
  <c r="D279" i="3" s="1" a="1"/>
  <c r="D279" i="3" s="1"/>
  <c r="I264" i="3"/>
  <c r="D264" i="3" s="1" a="1"/>
  <c r="D264" i="3" s="1"/>
  <c r="D116" i="4" s="1"/>
  <c r="M311" i="1"/>
  <c r="H327" i="1" a="1"/>
  <c r="H327" i="1" s="1"/>
  <c r="O310" i="1"/>
  <c r="I326" i="1" a="1"/>
  <c r="I326" i="1" s="1"/>
  <c r="D128" i="4" l="1"/>
  <c r="I265" i="3"/>
  <c r="D265" i="3" s="1" a="1"/>
  <c r="D265" i="3" s="1"/>
  <c r="O311" i="1"/>
  <c r="I327" i="1" a="1"/>
  <c r="I327" i="1" s="1"/>
  <c r="M312" i="1"/>
  <c r="H328" i="1" a="1"/>
  <c r="H328" i="1" s="1"/>
  <c r="I266" i="3" l="1"/>
  <c r="D266" i="3" s="1" a="1"/>
  <c r="D266" i="3" s="1"/>
  <c r="M313" i="1"/>
  <c r="H329" i="1" a="1"/>
  <c r="H329" i="1" s="1"/>
  <c r="H317" i="1" s="1"/>
  <c r="I352" i="1" s="1"/>
  <c r="O312" i="1"/>
  <c r="I328" i="1" a="1"/>
  <c r="I328" i="1" s="1"/>
  <c r="I267" i="3" l="1"/>
  <c r="D267" i="3" s="1" a="1"/>
  <c r="D267" i="3" s="1"/>
  <c r="O313" i="1"/>
  <c r="I329" i="1" a="1"/>
  <c r="I329" i="1" s="1"/>
  <c r="I317" i="1" s="1"/>
  <c r="I335" i="1" s="1"/>
  <c r="D352" i="1" a="1"/>
  <c r="D352" i="1" s="1"/>
  <c r="D102" i="2" s="1"/>
  <c r="I353" i="1"/>
  <c r="M314" i="1"/>
  <c r="H330" i="1" a="1"/>
  <c r="H330" i="1" s="1"/>
  <c r="O314" i="1" l="1"/>
  <c r="I330" i="1" a="1"/>
  <c r="I330" i="1" s="1"/>
  <c r="M315" i="1"/>
  <c r="H332" i="1" s="1" a="1"/>
  <c r="H332" i="1" s="1"/>
  <c r="H331" i="1" a="1"/>
  <c r="H331" i="1" s="1"/>
  <c r="D353" i="1" a="1"/>
  <c r="D353" i="1" s="1"/>
  <c r="D103" i="2" s="1"/>
  <c r="I354" i="1"/>
  <c r="D335" i="1" a="1"/>
  <c r="D335" i="1" s="1"/>
  <c r="D85" i="2" s="1"/>
  <c r="I336" i="1"/>
  <c r="O315" i="1" l="1"/>
  <c r="I332" i="1" s="1" a="1"/>
  <c r="I332" i="1" s="1"/>
  <c r="I331" i="1" a="1"/>
  <c r="I331" i="1" s="1"/>
  <c r="D336" i="1" a="1"/>
  <c r="D336" i="1" s="1"/>
  <c r="D86" i="2" s="1"/>
  <c r="I337" i="1"/>
  <c r="D354" i="1" a="1"/>
  <c r="D354" i="1" s="1"/>
  <c r="D104" i="2" s="1"/>
  <c r="I355" i="1"/>
  <c r="D355" i="1" l="1" a="1"/>
  <c r="D355" i="1" s="1"/>
  <c r="D105" i="2" s="1"/>
  <c r="I356" i="1"/>
  <c r="D337" i="1" a="1"/>
  <c r="D337" i="1" s="1"/>
  <c r="D87" i="2" s="1"/>
  <c r="I338" i="1"/>
  <c r="D338" i="1" l="1" a="1"/>
  <c r="D338" i="1" s="1"/>
  <c r="D88" i="2" s="1"/>
  <c r="I339" i="1"/>
  <c r="D356" i="1" a="1"/>
  <c r="D356" i="1" s="1"/>
  <c r="D106" i="2" s="1"/>
  <c r="I357" i="1"/>
  <c r="D357" i="1" l="1" a="1"/>
  <c r="D357" i="1" s="1"/>
  <c r="D107" i="2" s="1"/>
  <c r="I358" i="1"/>
  <c r="D339" i="1" a="1"/>
  <c r="D339" i="1" s="1"/>
  <c r="D89" i="2" s="1"/>
  <c r="I340" i="1"/>
  <c r="D340" i="1" l="1" a="1"/>
  <c r="D340" i="1" s="1"/>
  <c r="D90" i="2" s="1"/>
  <c r="I341" i="1"/>
  <c r="D358" i="1" a="1"/>
  <c r="D358" i="1" s="1"/>
  <c r="D108" i="2" s="1"/>
  <c r="I359" i="1"/>
  <c r="I360" i="1" l="1"/>
  <c r="D359" i="1" a="1"/>
  <c r="D359" i="1" s="1"/>
  <c r="D109" i="2" s="1"/>
  <c r="D341" i="1" a="1"/>
  <c r="D341" i="1" s="1"/>
  <c r="D91" i="2" s="1"/>
  <c r="I342" i="1"/>
  <c r="D342" i="1" l="1" a="1"/>
  <c r="D342" i="1" s="1"/>
  <c r="D92" i="2" s="1"/>
  <c r="I343" i="1"/>
  <c r="D360" i="1" a="1"/>
  <c r="D360" i="1" s="1"/>
  <c r="D110" i="2" s="1"/>
  <c r="I361" i="1"/>
  <c r="I362" i="1" l="1"/>
  <c r="D361" i="1" a="1"/>
  <c r="D361" i="1" s="1"/>
  <c r="D111" i="2" s="1"/>
  <c r="D343" i="1" a="1"/>
  <c r="D343" i="1" s="1"/>
  <c r="D93" i="2" s="1"/>
  <c r="I344" i="1"/>
  <c r="I363" i="1" l="1"/>
  <c r="D362" i="1" a="1"/>
  <c r="D362" i="1" s="1"/>
  <c r="D112" i="2" s="1"/>
  <c r="D344" i="1" a="1"/>
  <c r="D344" i="1" s="1"/>
  <c r="D94" i="2" s="1"/>
  <c r="I345" i="1"/>
  <c r="D345" i="1" l="1" a="1"/>
  <c r="D345" i="1" s="1"/>
  <c r="D95" i="2" s="1"/>
  <c r="I346" i="1"/>
  <c r="I369" i="1" s="1"/>
  <c r="I364" i="1"/>
  <c r="D363" i="1" a="1"/>
  <c r="D363" i="1" s="1"/>
  <c r="D113" i="2" s="1"/>
  <c r="I384" i="1"/>
  <c r="I370" i="1" l="1"/>
  <c r="D369" i="1" a="1"/>
  <c r="D369" i="1" s="1"/>
  <c r="D119" i="2" s="1"/>
  <c r="D384" i="1" a="1"/>
  <c r="D384" i="1" s="1"/>
  <c r="D134" i="2" s="1"/>
  <c r="I385" i="1"/>
  <c r="D364" i="1" a="1"/>
  <c r="D364" i="1" s="1"/>
  <c r="D114" i="2" s="1"/>
  <c r="I365" i="1"/>
  <c r="D346" i="1" a="1"/>
  <c r="D346" i="1" s="1"/>
  <c r="D96" i="2" s="1"/>
  <c r="I347" i="1"/>
  <c r="I371" i="1" l="1"/>
  <c r="D370" i="1" a="1"/>
  <c r="D370" i="1" s="1"/>
  <c r="D120" i="2" s="1"/>
  <c r="D347" i="1" a="1"/>
  <c r="D347" i="1" s="1"/>
  <c r="D97" i="2" s="1"/>
  <c r="I348" i="1"/>
  <c r="D365" i="1" a="1"/>
  <c r="D365" i="1" s="1"/>
  <c r="D115" i="2" s="1"/>
  <c r="I366" i="1"/>
  <c r="D366" i="1" s="1" a="1"/>
  <c r="D366" i="1" s="1"/>
  <c r="D116" i="2" s="1"/>
  <c r="D385" i="1" a="1"/>
  <c r="D385" i="1" s="1"/>
  <c r="D135" i="2" s="1"/>
  <c r="I386" i="1"/>
  <c r="D348" i="1" l="1" a="1"/>
  <c r="D348" i="1" s="1"/>
  <c r="D98" i="2" s="1"/>
  <c r="I349" i="1"/>
  <c r="D349" i="1" s="1" a="1"/>
  <c r="D349" i="1" s="1"/>
  <c r="D99" i="2" s="1"/>
  <c r="I372" i="1"/>
  <c r="D371" i="1" a="1"/>
  <c r="D371" i="1" s="1"/>
  <c r="D121" i="2" s="1"/>
  <c r="D386" i="1" a="1"/>
  <c r="D386" i="1" s="1"/>
  <c r="D136" i="2" s="1"/>
  <c r="I387" i="1"/>
  <c r="I373" i="1" l="1"/>
  <c r="D372" i="1" a="1"/>
  <c r="D372" i="1" s="1"/>
  <c r="D122" i="2" s="1"/>
  <c r="D387" i="1" a="1"/>
  <c r="D387" i="1" s="1"/>
  <c r="D137" i="2" s="1"/>
  <c r="I388" i="1"/>
  <c r="I374" i="1" l="1"/>
  <c r="D373" i="1" a="1"/>
  <c r="D373" i="1" s="1"/>
  <c r="D123" i="2" s="1"/>
  <c r="D388" i="1" a="1"/>
  <c r="D388" i="1" s="1"/>
  <c r="D138" i="2" s="1"/>
  <c r="I389" i="1"/>
  <c r="I375" i="1" l="1"/>
  <c r="D374" i="1" a="1"/>
  <c r="D374" i="1" s="1"/>
  <c r="D124" i="2" s="1"/>
  <c r="D389" i="1" a="1"/>
  <c r="D389" i="1" s="1"/>
  <c r="D139" i="2" s="1"/>
  <c r="I390" i="1"/>
  <c r="I376" i="1" l="1"/>
  <c r="D375" i="1" a="1"/>
  <c r="D375" i="1" s="1"/>
  <c r="D125" i="2" s="1"/>
  <c r="D390" i="1" a="1"/>
  <c r="D390" i="1" s="1"/>
  <c r="D140" i="2" s="1"/>
  <c r="I391" i="1"/>
  <c r="I377" i="1" l="1"/>
  <c r="D376" i="1" a="1"/>
  <c r="D376" i="1" s="1"/>
  <c r="D126" i="2" s="1"/>
  <c r="I392" i="1"/>
  <c r="D391" i="1" a="1"/>
  <c r="D391" i="1" s="1"/>
  <c r="D141" i="2" s="1"/>
  <c r="I378" i="1" l="1"/>
  <c r="I399" i="1" s="1"/>
  <c r="D377" i="1" a="1"/>
  <c r="D377" i="1" s="1"/>
  <c r="D127" i="2" s="1"/>
  <c r="I393" i="1"/>
  <c r="D392" i="1" a="1"/>
  <c r="D392" i="1" s="1"/>
  <c r="D142" i="2" s="1"/>
  <c r="I400" i="1" l="1"/>
  <c r="D399" i="1" a="1"/>
  <c r="D399" i="1" s="1"/>
  <c r="D149" i="2" s="1"/>
  <c r="I379" i="1"/>
  <c r="D378" i="1" a="1"/>
  <c r="D378" i="1" s="1"/>
  <c r="D128" i="2" s="1"/>
  <c r="I394" i="1"/>
  <c r="I412" i="1"/>
  <c r="D393" i="1" a="1"/>
  <c r="D393" i="1" s="1"/>
  <c r="D143" i="2" s="1"/>
  <c r="D400" i="1" l="1" a="1"/>
  <c r="D400" i="1" s="1"/>
  <c r="D150" i="2" s="1"/>
  <c r="I401" i="1"/>
  <c r="I380" i="1"/>
  <c r="D379" i="1" a="1"/>
  <c r="D379" i="1" s="1"/>
  <c r="D129" i="2" s="1"/>
  <c r="D412" i="1" a="1"/>
  <c r="D412" i="1" s="1"/>
  <c r="D159" i="2" s="1"/>
  <c r="I413" i="1"/>
  <c r="I395" i="1"/>
  <c r="D394" i="1" a="1"/>
  <c r="D394" i="1" s="1"/>
  <c r="D144" i="2" s="1"/>
  <c r="D401" i="1" l="1" a="1"/>
  <c r="D401" i="1" s="1"/>
  <c r="D151" i="2" s="1"/>
  <c r="I402" i="1"/>
  <c r="I381" i="1"/>
  <c r="D381" i="1" s="1" a="1"/>
  <c r="D381" i="1" s="1"/>
  <c r="D131" i="2" s="1"/>
  <c r="D380" i="1" a="1"/>
  <c r="D380" i="1" s="1"/>
  <c r="D130" i="2" s="1"/>
  <c r="I396" i="1"/>
  <c r="D396" i="1" s="1" a="1"/>
  <c r="D396" i="1" s="1"/>
  <c r="D146" i="2" s="1"/>
  <c r="D395" i="1" a="1"/>
  <c r="D395" i="1" s="1"/>
  <c r="D145" i="2" s="1"/>
  <c r="I414" i="1"/>
  <c r="D413" i="1" a="1"/>
  <c r="D413" i="1" s="1"/>
  <c r="D160" i="2" s="1"/>
  <c r="D402" i="1" l="1" a="1"/>
  <c r="D402" i="1" s="1"/>
  <c r="D152" i="2" s="1"/>
  <c r="I403" i="1"/>
  <c r="I415" i="1"/>
  <c r="D414" i="1" a="1"/>
  <c r="D414" i="1" s="1"/>
  <c r="D161" i="2" s="1"/>
  <c r="D403" i="1" l="1" a="1"/>
  <c r="D403" i="1" s="1"/>
  <c r="D153" i="2" s="1"/>
  <c r="I404" i="1"/>
  <c r="D415" i="1" a="1"/>
  <c r="D415" i="1" s="1"/>
  <c r="D162" i="2" s="1"/>
  <c r="I416" i="1"/>
  <c r="D404" i="1" l="1" a="1"/>
  <c r="D404" i="1" s="1"/>
  <c r="D154" i="2" s="1"/>
  <c r="I405" i="1"/>
  <c r="I417" i="1"/>
  <c r="D416" i="1" a="1"/>
  <c r="D416" i="1" s="1"/>
  <c r="D163" i="2" s="1"/>
  <c r="I406" i="1" l="1"/>
  <c r="I418" i="1"/>
  <c r="D417" i="1" a="1"/>
  <c r="D417" i="1" s="1"/>
  <c r="D164" i="2" s="1"/>
  <c r="I407" i="1" l="1"/>
  <c r="I419" i="1"/>
  <c r="I420" i="1" s="1"/>
  <c r="I421" i="1" s="1"/>
  <c r="I422" i="1" s="1"/>
  <c r="I423" i="1" s="1"/>
  <c r="D418" i="1" a="1"/>
  <c r="D418" i="1" s="1"/>
  <c r="D165" i="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<sst xmlns="http://schemas.openxmlformats.org/spreadsheetml/2006/main" count="1663" uniqueCount="516">
  <si>
    <t>Mannschaft</t>
  </si>
  <si>
    <t>Spiele</t>
  </si>
  <si>
    <t>S</t>
  </si>
  <si>
    <t>U</t>
  </si>
  <si>
    <t>N</t>
  </si>
  <si>
    <t>Tore</t>
  </si>
  <si>
    <t>Punkte</t>
  </si>
  <si>
    <t>TuS Schutterwald 2</t>
  </si>
  <si>
    <t>HSG Nonnenweier/Ottenheim</t>
  </si>
  <si>
    <t>ASV Ottenhöfen</t>
  </si>
  <si>
    <t>HGW Hofweier</t>
  </si>
  <si>
    <t>SV Zunsweier</t>
  </si>
  <si>
    <t>TV Sandweier 2</t>
  </si>
  <si>
    <t>HSG Ortenau Süd</t>
  </si>
  <si>
    <t>SG Gutach/Wolfach</t>
  </si>
  <si>
    <t>HSG Hanauerland</t>
  </si>
  <si>
    <t>HTV Meißenheim 2</t>
  </si>
  <si>
    <t>TuS Oppenau</t>
  </si>
  <si>
    <t>SG Hornberg/Lauterbach/Triberg</t>
  </si>
  <si>
    <t>Murgtal Panthers</t>
  </si>
  <si>
    <t>TV St. Georgen/Schw.</t>
  </si>
  <si>
    <t>TSV Alemannia Freiburg-Zähringen</t>
  </si>
  <si>
    <t>TuS Ringsheim</t>
  </si>
  <si>
    <t>SG Maulburg/Steinen</t>
  </si>
  <si>
    <t>HSG Dreiland</t>
  </si>
  <si>
    <t>DJK Singen</t>
  </si>
  <si>
    <t>SG Köndringen/Teningen 2</t>
  </si>
  <si>
    <t>TuS Steißlingen 2</t>
  </si>
  <si>
    <t>HG Müllheim/Neuenburg</t>
  </si>
  <si>
    <t>TV Pfullendorf</t>
  </si>
  <si>
    <t>HandBall Löwen Heitersheim</t>
  </si>
  <si>
    <t>SG Waldkirch/Denzlingen</t>
  </si>
  <si>
    <t>SG Allensbach/Dettingen-Wallhausen</t>
  </si>
  <si>
    <t>HSG Mimmenhausen/Mühlhofen</t>
  </si>
  <si>
    <t>TuS Oberhausen</t>
  </si>
  <si>
    <t>SG Kappelwindeck/Steinbach 2</t>
  </si>
  <si>
    <t>HSG Hardt</t>
  </si>
  <si>
    <t>HR Rastatt/Niederbühl</t>
  </si>
  <si>
    <t>SG Muggensturm/Kuppenheim 2</t>
  </si>
  <si>
    <t>TVS 1907 Baden-Baden 3</t>
  </si>
  <si>
    <t>BSV Phönix Sinzheim 2</t>
  </si>
  <si>
    <t>SG Ottersweier/Großweier 2</t>
  </si>
  <si>
    <t>Murgtal Panthers 2</t>
  </si>
  <si>
    <t>TuS Helmlingen 2</t>
  </si>
  <si>
    <t>SG Ottersweier/Großweier</t>
  </si>
  <si>
    <t>HSG Ortenau Süd 2</t>
  </si>
  <si>
    <t>HGW Hofweier 2</t>
  </si>
  <si>
    <t>TuS Altenheim 2</t>
  </si>
  <si>
    <t>TuS Schutterwald 3</t>
  </si>
  <si>
    <t>HB Kinzigtal</t>
  </si>
  <si>
    <t>HSG Hanauerland 2</t>
  </si>
  <si>
    <t>SG Ohlsbach/Elgersweier 2</t>
  </si>
  <si>
    <t>TV St. Georgen/Schw. 2</t>
  </si>
  <si>
    <t>HSG Nonnenweier/Ottenheim 2</t>
  </si>
  <si>
    <t>TSV Alemannia Freiburg-Zähringen 2</t>
  </si>
  <si>
    <t>SG Kenzingen/Herbolzheim 2</t>
  </si>
  <si>
    <t>HSG Dreiland 2</t>
  </si>
  <si>
    <t>SG Köndringen/Teningen 3</t>
  </si>
  <si>
    <t>TSV March</t>
  </si>
  <si>
    <t>TG Altdorf</t>
  </si>
  <si>
    <t>SG Freiburg</t>
  </si>
  <si>
    <t>HG Müllheim/Neuenburg 2</t>
  </si>
  <si>
    <t>Freiburger TS 1844</t>
  </si>
  <si>
    <t>SG ESV/TVSTG Freiburg</t>
  </si>
  <si>
    <t>TV Todtnau</t>
  </si>
  <si>
    <t>SG Schopfheim/Karsau</t>
  </si>
  <si>
    <t>HSG Konstanz 3</t>
  </si>
  <si>
    <t>TV Pfullendorf 2</t>
  </si>
  <si>
    <t>TV Überlingen</t>
  </si>
  <si>
    <t>TuS Steißlingen 3</t>
  </si>
  <si>
    <t>HSC Radolfzell</t>
  </si>
  <si>
    <t>SG Rielasingen/Gottmadingen</t>
  </si>
  <si>
    <t>TV Meßkirch</t>
  </si>
  <si>
    <t>HC Lauchringen</t>
  </si>
  <si>
    <t>TV Ehingen 2</t>
  </si>
  <si>
    <t>HC DJK Konstanz</t>
  </si>
  <si>
    <t>HSG Konstanz 4</t>
  </si>
  <si>
    <t>:</t>
  </si>
  <si>
    <t>HSG Konstanz 2</t>
  </si>
  <si>
    <t>TuS Altenheim</t>
  </si>
  <si>
    <t>TuS Steißlingen</t>
  </si>
  <si>
    <t>HTV Meißenheim</t>
  </si>
  <si>
    <t>SG Kappelwindeck/Steinbach</t>
  </si>
  <si>
    <t>TV Oberkirch</t>
  </si>
  <si>
    <t>SG Kenzingen/Herbolzheim</t>
  </si>
  <si>
    <t>SG Muggensturm/Kuppenheim</t>
  </si>
  <si>
    <t>SG Freudenstadt/Baiersbronn</t>
  </si>
  <si>
    <t>TV Ehingen</t>
  </si>
  <si>
    <t>BSV Phönix Sinzheim</t>
  </si>
  <si>
    <t>SG Ohlsbach/Elgersweier</t>
  </si>
  <si>
    <t>TuS Helmlingen</t>
  </si>
  <si>
    <t>SG Scutro</t>
  </si>
  <si>
    <t>M-OL</t>
  </si>
  <si>
    <t>M-LL-N</t>
  </si>
  <si>
    <t>M-LL-S</t>
  </si>
  <si>
    <t>M-RL</t>
  </si>
  <si>
    <t>Ab</t>
  </si>
  <si>
    <t>00:00</t>
  </si>
  <si>
    <t>BzOL RA</t>
  </si>
  <si>
    <t>BzOL OG/SW</t>
  </si>
  <si>
    <t>BzOL FR/OR</t>
  </si>
  <si>
    <t>SHV</t>
  </si>
  <si>
    <t>TuS Schutterwald</t>
  </si>
  <si>
    <t>Oberliga</t>
  </si>
  <si>
    <t>Oberliga-Qualifikation</t>
  </si>
  <si>
    <t>Verbandsliga</t>
  </si>
  <si>
    <t>Verbandsliga-Qualifikation</t>
  </si>
  <si>
    <t>Landesliga</t>
  </si>
  <si>
    <t>Landesliga-Qualifikation</t>
  </si>
  <si>
    <t>Bezirks-Oberliga</t>
  </si>
  <si>
    <t>Bezirks-Oberliga Südbaden</t>
  </si>
  <si>
    <t>Nachrücker</t>
  </si>
  <si>
    <t>Bezirksliga Südbaden, Gruppe Süd</t>
  </si>
  <si>
    <t>BzOL He/Bo</t>
  </si>
  <si>
    <t>Konsolidiertes Ranking Bezirksoberligen (nur Mannschaften Bezirk Südbaden)</t>
  </si>
  <si>
    <t>Ranking Bezirksliga-Meister (oder Nachrücker)</t>
  </si>
  <si>
    <t>FR/OR</t>
  </si>
  <si>
    <t>OG/SW</t>
  </si>
  <si>
    <t>RA</t>
  </si>
  <si>
    <t>He/Bo</t>
  </si>
  <si>
    <t>SG Schopfheim/Karsau 2</t>
  </si>
  <si>
    <t>TuS Ringsheim 2</t>
  </si>
  <si>
    <t>SG Freiburg 2</t>
  </si>
  <si>
    <t>SG Maulburg/Steinen 2</t>
  </si>
  <si>
    <t>Regio-Hummeln</t>
  </si>
  <si>
    <t>TG Altdorf 2</t>
  </si>
  <si>
    <t>TSV Alemannia Freiburg-Zähringen 3</t>
  </si>
  <si>
    <t>TV Bötzingen</t>
  </si>
  <si>
    <t>SG Waldkirch/Denzlingen 2</t>
  </si>
  <si>
    <t>TV Gundelfingen</t>
  </si>
  <si>
    <t>DJK Bad Säckingen</t>
  </si>
  <si>
    <t>HC Emmendingen</t>
  </si>
  <si>
    <t>Konsolidiertes Ranking Oberliga/Landesligen</t>
  </si>
  <si>
    <t>LL-N</t>
  </si>
  <si>
    <t>LL-S</t>
  </si>
  <si>
    <t>OL</t>
  </si>
  <si>
    <t>BzL</t>
  </si>
  <si>
    <t>Konsolidiertes Ranking FR/OR</t>
  </si>
  <si>
    <t>bei  1 Absteiger aus der Regionalliga</t>
  </si>
  <si>
    <t>kein Absteiger aus der Regionalliga</t>
  </si>
  <si>
    <t>Bezirksoberliga Südbaden</t>
  </si>
  <si>
    <t xml:space="preserve"> (Absteiger RL)</t>
  </si>
  <si>
    <t>was wäre wenn…  (die Saison jetzt zu Ende wäre)</t>
  </si>
  <si>
    <t>Rg.</t>
  </si>
  <si>
    <t>Bezirksklasse 1 Südbaden, Gruppe Süd</t>
  </si>
  <si>
    <t>BzL FR/OR</t>
  </si>
  <si>
    <t>BK FR/OR</t>
  </si>
  <si>
    <t>SG Köndringen/Teningen 4</t>
  </si>
  <si>
    <t>SG Freiburg 3</t>
  </si>
  <si>
    <t>Freiburger TS 1844 2</t>
  </si>
  <si>
    <t>TSV March 2</t>
  </si>
  <si>
    <t>TuS Oberhausen 2</t>
  </si>
  <si>
    <t>SG Waldkirch/Denzlingen 3</t>
  </si>
  <si>
    <t>TV Zell</t>
  </si>
  <si>
    <t>78:73</t>
  </si>
  <si>
    <t>HandBall Löwen Heitersheim 2</t>
  </si>
  <si>
    <t>HG Müllheim/Neuenburg 3</t>
  </si>
  <si>
    <t>TV Todtnau 2</t>
  </si>
  <si>
    <t>TV Neustadt</t>
  </si>
  <si>
    <t>BK1</t>
  </si>
  <si>
    <t>Bezirksklasse 2 Südbaden, Gruppe Süd</t>
  </si>
  <si>
    <t>BK FR/OR-N</t>
  </si>
  <si>
    <t>BK FR/OR-S</t>
  </si>
  <si>
    <t>SG Scutro 2</t>
  </si>
  <si>
    <t>HSG Ortenau Süd 3</t>
  </si>
  <si>
    <t>HSG Hanauerland 3</t>
  </si>
  <si>
    <t>SG Gutach/Wolfach 2</t>
  </si>
  <si>
    <t>TuS Altenheim 3</t>
  </si>
  <si>
    <t>HSG Renchtal</t>
  </si>
  <si>
    <t>SG Hornberg/Lauterbach/Triberg 2</t>
  </si>
  <si>
    <t>FV Unterharmersbach</t>
  </si>
  <si>
    <t>HB Kinzigtal 2</t>
  </si>
  <si>
    <t>SV Zunsweier 2</t>
  </si>
  <si>
    <t>BL OG/SW</t>
  </si>
  <si>
    <t>Bezirksliga Südbaden, Gruppe Nord</t>
  </si>
  <si>
    <t>Konsolidiertes Ranking RA, OG/SW</t>
  </si>
  <si>
    <t>SG Kappelwindeck/Steinbach 3</t>
  </si>
  <si>
    <t>TuS Helmlingen 3</t>
  </si>
  <si>
    <t>ASV Ottenhöfen 2</t>
  </si>
  <si>
    <t>TuS Memprechtshofen</t>
  </si>
  <si>
    <t>HSG Hardt 2</t>
  </si>
  <si>
    <t>SG Muggensturm/Kuppenheim 3</t>
  </si>
  <si>
    <t>SG Ottersweier/Großweier 3</t>
  </si>
  <si>
    <t>Murgtal Panthers 3</t>
  </si>
  <si>
    <t>TVS 1907 Baden-Baden 4</t>
  </si>
  <si>
    <t>SG Freudenstadt/Baiersbronn 2</t>
  </si>
  <si>
    <t>BL RA</t>
  </si>
  <si>
    <t>RA/BL</t>
  </si>
  <si>
    <t>OS/BL</t>
  </si>
  <si>
    <t>Bezirksklasse 1 Südbaden, Gruppe Nord</t>
  </si>
  <si>
    <t>Platz</t>
  </si>
  <si>
    <t>SG Scutro 3</t>
  </si>
  <si>
    <t>HSG Renchtal 2</t>
  </si>
  <si>
    <t>TuS Schutterwald 4</t>
  </si>
  <si>
    <t>HSG Nonnenweier/Ottenheim 3</t>
  </si>
  <si>
    <t>HTV Meißenheim 3</t>
  </si>
  <si>
    <t>SG Hornberg/Lauterbach/Triberg 3</t>
  </si>
  <si>
    <t>HGW Hofweier 3</t>
  </si>
  <si>
    <t>SG Ohlsbach/Elgersweier 3</t>
  </si>
  <si>
    <t>ETSV Offenburg</t>
  </si>
  <si>
    <t>BK1 OG/SW</t>
  </si>
  <si>
    <t>OS/BK1</t>
  </si>
  <si>
    <t>Bezirksklasse 2 Südbaden, Gruppe Nord</t>
  </si>
  <si>
    <t>TuS Altenheim 4</t>
  </si>
  <si>
    <t>TV Friesenheim</t>
  </si>
  <si>
    <t>HB Kinzigtal 3</t>
  </si>
  <si>
    <t>SG Gutach/Wolfach 3</t>
  </si>
  <si>
    <t>OS/BK2</t>
  </si>
  <si>
    <t>Ligen im Bezirk Südbaden 2025/2026</t>
  </si>
  <si>
    <t>Berücksichtigt Worst Case, dass alle Mannschaften des Bezirks in der Landesliga-Qualifikation scheitern,</t>
  </si>
  <si>
    <t>ansonsten rücken die Mannschaften in der Nachrückerliste entsprechend auf</t>
  </si>
  <si>
    <t>Nachrücker 1</t>
  </si>
  <si>
    <t>Nachrücker 2</t>
  </si>
  <si>
    <t>Nachrücker 3</t>
  </si>
  <si>
    <t>HVW/112 - SHV/35</t>
  </si>
  <si>
    <t>HVW/109 - SHV/36</t>
  </si>
  <si>
    <t>HVW/108 - SHV/37</t>
  </si>
  <si>
    <t>HVW/105 - SHV/38</t>
  </si>
  <si>
    <t>SHV/39 - HVW/104</t>
  </si>
  <si>
    <t>SHV/40 - HVW/101</t>
  </si>
  <si>
    <t>SHV/41 - HVW/100</t>
  </si>
  <si>
    <t>SHV/42 - HVW/97</t>
  </si>
  <si>
    <t>HVW/51 - SHV/17</t>
  </si>
  <si>
    <t>HVW/50 - SHV/18</t>
  </si>
  <si>
    <t>SHV/19 - HVW/47</t>
  </si>
  <si>
    <t>SHV/20 - HVW/46</t>
  </si>
  <si>
    <t>HVW/18 - SHV/6</t>
  </si>
  <si>
    <t>SHV/7 - HVW/15</t>
  </si>
  <si>
    <t>100:104</t>
  </si>
  <si>
    <t>BK2 OG/SW</t>
  </si>
  <si>
    <t>21:42</t>
  </si>
  <si>
    <t>68:96</t>
  </si>
  <si>
    <t>F-OL</t>
  </si>
  <si>
    <t>F-RL</t>
  </si>
  <si>
    <t>F-LL-N</t>
  </si>
  <si>
    <t>F-LL-S</t>
  </si>
  <si>
    <t>HSG Freiburg 2</t>
  </si>
  <si>
    <t>SG Dornstetten</t>
  </si>
  <si>
    <t>TuS Ottenheim</t>
  </si>
  <si>
    <t>SV Allensbach 2</t>
  </si>
  <si>
    <t>SG Baden-Baden/Sandweier</t>
  </si>
  <si>
    <t>SG Ohlsbach/Elgersweier/Zunsweier</t>
  </si>
  <si>
    <t>HSG Meißenheim/Nonnenweier</t>
  </si>
  <si>
    <t>TuS Ottenheim 2</t>
  </si>
  <si>
    <t>SG TG Altdorf/DJK Ettenheim</t>
  </si>
  <si>
    <t>SF Eintr. Freiburg</t>
  </si>
  <si>
    <t>HSG Konstanz</t>
  </si>
  <si>
    <t>HSG Freiburg 3</t>
  </si>
  <si>
    <t>HSG Oberer Hegau</t>
  </si>
  <si>
    <t>SG Dornstetten 2</t>
  </si>
  <si>
    <t>SG Baden-Baden/Sandweier 2</t>
  </si>
  <si>
    <t>SG Baden-Baden/Sandweier 3</t>
  </si>
  <si>
    <t>HSG Meißenheim/Nonnenweier 2</t>
  </si>
  <si>
    <t>SG Gengenbach/Unterharmersbach</t>
  </si>
  <si>
    <t>66:109</t>
  </si>
  <si>
    <t>SF Eintr. Freiburg 2</t>
  </si>
  <si>
    <t>SG Kenzingen/Herbolzheim/Emmendingen</t>
  </si>
  <si>
    <t>HC Karsau</t>
  </si>
  <si>
    <t>SG TG Altdorf/DJK Ettenheim 2</t>
  </si>
  <si>
    <t>HSV Schopfheim</t>
  </si>
  <si>
    <t>SG Köndringen/Teningen</t>
  </si>
  <si>
    <t>HVW/15 - SHV/5</t>
  </si>
  <si>
    <t>SHV/6 - HVW/14</t>
  </si>
  <si>
    <t>HVW/46 - SHV/14</t>
  </si>
  <si>
    <t>HVW/43 - SHV/15</t>
  </si>
  <si>
    <t>SHV/16 - HVW/42</t>
  </si>
  <si>
    <t>SHV/17 - HVW/39</t>
  </si>
  <si>
    <t>HVW/97 - SHV/28</t>
  </si>
  <si>
    <t>HVW/96 - SHV/29</t>
  </si>
  <si>
    <t>HVW/93 - SHV/30</t>
  </si>
  <si>
    <t>HVW/92 - SHV/31</t>
  </si>
  <si>
    <t>SHV/32 - HVW/89</t>
  </si>
  <si>
    <t>SHV/33 - HVW/88</t>
  </si>
  <si>
    <t>SHV/34 - HVW/85</t>
  </si>
  <si>
    <t>SHV/35 - HVW/84</t>
  </si>
  <si>
    <t>TV Engen</t>
  </si>
  <si>
    <t>TSC Blumberg</t>
  </si>
  <si>
    <t>SV Eigeltingen</t>
  </si>
  <si>
    <t>114:114</t>
  </si>
  <si>
    <t>SG Bodman/Eigeltingen</t>
  </si>
  <si>
    <t>TSV Dettingen-Wallhausen</t>
  </si>
  <si>
    <t>HSC Radolfzell 2</t>
  </si>
  <si>
    <t>HC Karsau 2</t>
  </si>
  <si>
    <t>HSG Freiburg 4</t>
  </si>
  <si>
    <t>Ligen-Qualifikationen der Mannschaften aus dem Südbadischen Handballverband bzw. des neuen Bezirks Südbaden</t>
  </si>
  <si>
    <t>Ligen-Qualifikationen der Mannschaften des Südbadischen Handballverband und neuen Bezirks Südbaden</t>
  </si>
  <si>
    <t>Südbadischer Handballverband</t>
  </si>
  <si>
    <t>Hallenrunde 2024/2025</t>
  </si>
  <si>
    <t>Regionalliga-Aufsteiger</t>
  </si>
  <si>
    <t>Ranking Südbadischer Handballverband für Ober-, Verbands- und Landesliga</t>
  </si>
  <si>
    <t>Liga 2025/2026 bzw. Qualifikation für</t>
  </si>
  <si>
    <t>131:107</t>
  </si>
  <si>
    <t>101:76</t>
  </si>
  <si>
    <t>107:92</t>
  </si>
  <si>
    <t>169:188</t>
  </si>
  <si>
    <t>142:156</t>
  </si>
  <si>
    <t>144:169</t>
  </si>
  <si>
    <t>158:113</t>
  </si>
  <si>
    <t>78:119</t>
  </si>
  <si>
    <t>108:157</t>
  </si>
  <si>
    <t>91:75</t>
  </si>
  <si>
    <t>67:76</t>
  </si>
  <si>
    <t>224:211</t>
  </si>
  <si>
    <t>155:162</t>
  </si>
  <si>
    <t>155:193</t>
  </si>
  <si>
    <t>176:189</t>
  </si>
  <si>
    <t>109:119</t>
  </si>
  <si>
    <t>124:157</t>
  </si>
  <si>
    <t>193:162</t>
  </si>
  <si>
    <t>151:139</t>
  </si>
  <si>
    <t>106:115</t>
  </si>
  <si>
    <t>74:83</t>
  </si>
  <si>
    <t>65:106</t>
  </si>
  <si>
    <t>97:67</t>
  </si>
  <si>
    <t>107:131</t>
  </si>
  <si>
    <t>113:114</t>
  </si>
  <si>
    <t>135:138</t>
  </si>
  <si>
    <t>106:120</t>
  </si>
  <si>
    <t>129:133</t>
  </si>
  <si>
    <t>105:172</t>
  </si>
  <si>
    <t>148:138</t>
  </si>
  <si>
    <t>138:133</t>
  </si>
  <si>
    <t>133:146</t>
  </si>
  <si>
    <t>117:156</t>
  </si>
  <si>
    <t>74:61</t>
  </si>
  <si>
    <t>48:65</t>
  </si>
  <si>
    <t>116:137</t>
  </si>
  <si>
    <t>141:163</t>
  </si>
  <si>
    <t>86:71</t>
  </si>
  <si>
    <t>168:130</t>
  </si>
  <si>
    <t>74:139</t>
  </si>
  <si>
    <t>155:99</t>
  </si>
  <si>
    <t>185:189</t>
  </si>
  <si>
    <t>166:202</t>
  </si>
  <si>
    <t>143:129</t>
  </si>
  <si>
    <t>227:174</t>
  </si>
  <si>
    <t>278:230</t>
  </si>
  <si>
    <t>255:223</t>
  </si>
  <si>
    <t>222:207</t>
  </si>
  <si>
    <t>223:217</t>
  </si>
  <si>
    <t>237:234</t>
  </si>
  <si>
    <t>229:216</t>
  </si>
  <si>
    <t>196:198</t>
  </si>
  <si>
    <t>235:247</t>
  </si>
  <si>
    <t>244:263</t>
  </si>
  <si>
    <t>225:245</t>
  </si>
  <si>
    <t>182:216</t>
  </si>
  <si>
    <t>215:263</t>
  </si>
  <si>
    <t>202:237</t>
  </si>
  <si>
    <t>202:150</t>
  </si>
  <si>
    <t>192:165</t>
  </si>
  <si>
    <t>252:228</t>
  </si>
  <si>
    <t>211:207</t>
  </si>
  <si>
    <t>211:195</t>
  </si>
  <si>
    <t>185:181</t>
  </si>
  <si>
    <t>202:188</t>
  </si>
  <si>
    <t>248:218</t>
  </si>
  <si>
    <t>223:228</t>
  </si>
  <si>
    <t>172:196</t>
  </si>
  <si>
    <t>228:242</t>
  </si>
  <si>
    <t>184:216</t>
  </si>
  <si>
    <t>163:220</t>
  </si>
  <si>
    <t>191:230</t>
  </si>
  <si>
    <t>295:199</t>
  </si>
  <si>
    <t>144:124</t>
  </si>
  <si>
    <t>180:155</t>
  </si>
  <si>
    <t>190:146</t>
  </si>
  <si>
    <t>200:210</t>
  </si>
  <si>
    <t>182:146</t>
  </si>
  <si>
    <t>197:219</t>
  </si>
  <si>
    <t>179:219</t>
  </si>
  <si>
    <t>134:157</t>
  </si>
  <si>
    <t>159:240</t>
  </si>
  <si>
    <t>153:118</t>
  </si>
  <si>
    <t>155:148</t>
  </si>
  <si>
    <t>186:189</t>
  </si>
  <si>
    <t>133:81</t>
  </si>
  <si>
    <t>139:131</t>
  </si>
  <si>
    <t>152:167</t>
  </si>
  <si>
    <t>85:100</t>
  </si>
  <si>
    <t>245:166</t>
  </si>
  <si>
    <t>245:193</t>
  </si>
  <si>
    <t>232:202</t>
  </si>
  <si>
    <t>252:214</t>
  </si>
  <si>
    <t>231:227</t>
  </si>
  <si>
    <t>241:223</t>
  </si>
  <si>
    <t>203:189</t>
  </si>
  <si>
    <t>206:224</t>
  </si>
  <si>
    <t>252:278</t>
  </si>
  <si>
    <t>217:258</t>
  </si>
  <si>
    <t>213:246</t>
  </si>
  <si>
    <t>210:242</t>
  </si>
  <si>
    <t>215:261</t>
  </si>
  <si>
    <t>220:259</t>
  </si>
  <si>
    <t>201:144</t>
  </si>
  <si>
    <t>215:167</t>
  </si>
  <si>
    <t>187:147</t>
  </si>
  <si>
    <t>207:163</t>
  </si>
  <si>
    <t>175:134</t>
  </si>
  <si>
    <t>171:189</t>
  </si>
  <si>
    <t>198:197</t>
  </si>
  <si>
    <t>227:230</t>
  </si>
  <si>
    <t>167:189</t>
  </si>
  <si>
    <t>154:209</t>
  </si>
  <si>
    <t>180:238</t>
  </si>
  <si>
    <t>196:271</t>
  </si>
  <si>
    <t>209:165</t>
  </si>
  <si>
    <t>84:61</t>
  </si>
  <si>
    <t>126:119</t>
  </si>
  <si>
    <t>123:131</t>
  </si>
  <si>
    <t>130:161</t>
  </si>
  <si>
    <t>124:149</t>
  </si>
  <si>
    <t>138:171</t>
  </si>
  <si>
    <t>113:133</t>
  </si>
  <si>
    <t>171:139</t>
  </si>
  <si>
    <t>199:164</t>
  </si>
  <si>
    <t>206:187</t>
  </si>
  <si>
    <t>195:187</t>
  </si>
  <si>
    <t>132:148</t>
  </si>
  <si>
    <t>141:159</t>
  </si>
  <si>
    <t>126:147</t>
  </si>
  <si>
    <t>135:170</t>
  </si>
  <si>
    <t>174:138</t>
  </si>
  <si>
    <t>126:101</t>
  </si>
  <si>
    <t>158:126</t>
  </si>
  <si>
    <t>138:156</t>
  </si>
  <si>
    <t>64:71</t>
  </si>
  <si>
    <t>89:177</t>
  </si>
  <si>
    <t>118:82</t>
  </si>
  <si>
    <t>171:136</t>
  </si>
  <si>
    <t>174:189</t>
  </si>
  <si>
    <t>111:108</t>
  </si>
  <si>
    <t>133:98</t>
  </si>
  <si>
    <t>91:74</t>
  </si>
  <si>
    <t>110:141</t>
  </si>
  <si>
    <t>30:57</t>
  </si>
  <si>
    <t>174:129</t>
  </si>
  <si>
    <t>145:118</t>
  </si>
  <si>
    <t>138:132</t>
  </si>
  <si>
    <t>161:131</t>
  </si>
  <si>
    <t>88:66</t>
  </si>
  <si>
    <t>142:155</t>
  </si>
  <si>
    <t>141:184</t>
  </si>
  <si>
    <t>155:158</t>
  </si>
  <si>
    <t>205:136</t>
  </si>
  <si>
    <t>168:157</t>
  </si>
  <si>
    <t>205:177</t>
  </si>
  <si>
    <t>161:136</t>
  </si>
  <si>
    <t>99:92</t>
  </si>
  <si>
    <t>84:72</t>
  </si>
  <si>
    <t>108:101</t>
  </si>
  <si>
    <t>112:131</t>
  </si>
  <si>
    <t>234:148</t>
  </si>
  <si>
    <t>177:163</t>
  </si>
  <si>
    <t>171:173</t>
  </si>
  <si>
    <t>211:192</t>
  </si>
  <si>
    <t>217:207</t>
  </si>
  <si>
    <t>206:198</t>
  </si>
  <si>
    <t>157:164</t>
  </si>
  <si>
    <t>171:181</t>
  </si>
  <si>
    <t>160:177</t>
  </si>
  <si>
    <t>168:203</t>
  </si>
  <si>
    <t>149:193</t>
  </si>
  <si>
    <t>251:190</t>
  </si>
  <si>
    <t>227:188</t>
  </si>
  <si>
    <t>219:199</t>
  </si>
  <si>
    <t>154:134</t>
  </si>
  <si>
    <t>271:257</t>
  </si>
  <si>
    <t>185:176</t>
  </si>
  <si>
    <t>171:180</t>
  </si>
  <si>
    <t>154:187</t>
  </si>
  <si>
    <t>131:152</t>
  </si>
  <si>
    <t>127:159</t>
  </si>
  <si>
    <t>204:226</t>
  </si>
  <si>
    <t>129:175</t>
  </si>
  <si>
    <t>167:132</t>
  </si>
  <si>
    <t>169:149</t>
  </si>
  <si>
    <t>176:172</t>
  </si>
  <si>
    <t>131:150</t>
  </si>
  <si>
    <t>127:141</t>
  </si>
  <si>
    <t>95:121</t>
  </si>
  <si>
    <t>101:82</t>
  </si>
  <si>
    <t>97:108</t>
  </si>
  <si>
    <t>194:110</t>
  </si>
  <si>
    <t>155:107</t>
  </si>
  <si>
    <t>132:115</t>
  </si>
  <si>
    <t>125:109</t>
  </si>
  <si>
    <t>142:105</t>
  </si>
  <si>
    <t>82:93</t>
  </si>
  <si>
    <t>109:141</t>
  </si>
  <si>
    <t>129:163</t>
  </si>
  <si>
    <t>62:101</t>
  </si>
  <si>
    <t>51:137</t>
  </si>
  <si>
    <t>116:69</t>
  </si>
  <si>
    <t>87:109</t>
  </si>
  <si>
    <t>128:143</t>
  </si>
  <si>
    <t>116:105</t>
  </si>
  <si>
    <t>87:90</t>
  </si>
  <si>
    <t>64:62</t>
  </si>
  <si>
    <t>165:162</t>
  </si>
  <si>
    <t>194:215</t>
  </si>
  <si>
    <t>122:122</t>
  </si>
  <si>
    <t>147:134</t>
  </si>
  <si>
    <t>112:122</t>
  </si>
  <si>
    <t>DJK Singen 2 (zurückgezogen)</t>
  </si>
  <si>
    <t>143:101</t>
  </si>
  <si>
    <t>162:117</t>
  </si>
  <si>
    <t>79:65</t>
  </si>
  <si>
    <t>144:141</t>
  </si>
  <si>
    <t>165:167</t>
  </si>
  <si>
    <t>80:93</t>
  </si>
  <si>
    <t>93:134</t>
  </si>
  <si>
    <t>100:105</t>
  </si>
  <si>
    <t>111:142</t>
  </si>
  <si>
    <t>118:144</t>
  </si>
  <si>
    <t>10.11.2024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</si>
</sst>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7030A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rgb="FF00B050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B050"/>
      <name val="Aptos Narrow"/>
      <family val="2"/>
      <scheme val="minor"/>
    </font>
    <font>
      <sz val="8"/>
      <color rgb="FF92D05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20" fontId="3" fillId="0" borderId="0" xfId="0" applyNumberFormat="1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5" fillId="0" borderId="2" xfId="0" applyFont="1" applyBorder="1"/>
    <xf numFmtId="0" fontId="1" fillId="0" borderId="0" xfId="0" applyFont="1"/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14" fontId="0" fillId="0" borderId="0" xfId="0" applyNumberFormat="1"/>
    <xf numFmtId="14" fontId="0" fillId="0" borderId="0" xfId="0" quotePrefix="1" applyNumberFormat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11" fillId="3" borderId="0" xfId="0" applyFont="1" applyFill="1"/>
    <xf numFmtId="0" fontId="10" fillId="3" borderId="0" xfId="0" applyFont="1" applyFill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0" fontId="14" fillId="3" borderId="1" xfId="0" applyFont="1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14" fillId="3" borderId="2" xfId="0" applyFont="1" applyFill="1" applyBorder="1"/>
    <xf numFmtId="0" fontId="5" fillId="3" borderId="0" xfId="0" applyFont="1" applyFill="1"/>
    <xf numFmtId="0" fontId="12" fillId="3" borderId="0" xfId="0" applyFont="1" applyFill="1"/>
    <xf numFmtId="0" fontId="7" fillId="3" borderId="0" xfId="0" applyFont="1" applyFill="1"/>
    <xf numFmtId="0" fontId="5" fillId="3" borderId="1" xfId="0" applyFont="1" applyFill="1" applyBorder="1"/>
    <xf numFmtId="0" fontId="14" fillId="3" borderId="0" xfId="0" applyFont="1" applyFill="1"/>
    <xf numFmtId="0" fontId="5" fillId="3" borderId="2" xfId="0" applyFont="1" applyFill="1" applyBorder="1"/>
    <xf numFmtId="0" fontId="3" fillId="3" borderId="1" xfId="0" applyFont="1" applyFill="1" applyBorder="1"/>
    <xf numFmtId="0" fontId="6" fillId="3" borderId="0" xfId="0" applyFont="1" applyFill="1"/>
    <xf numFmtId="0" fontId="3" fillId="3" borderId="0" xfId="0" applyFont="1" applyFill="1"/>
    <xf numFmtId="0" fontId="17" fillId="3" borderId="0" xfId="0" applyFont="1" applyFill="1"/>
    <xf numFmtId="0" fontId="12" fillId="3" borderId="2" xfId="0" applyFont="1" applyFill="1" applyBorder="1"/>
    <xf numFmtId="0" fontId="18" fillId="3" borderId="0" xfId="0" applyFont="1" applyFill="1"/>
    <xf numFmtId="0" fontId="13" fillId="3" borderId="0" xfId="0" applyFont="1" applyFill="1"/>
    <xf numFmtId="0" fontId="20" fillId="3" borderId="0" xfId="0" applyFont="1" applyFill="1"/>
    <xf numFmtId="0" fontId="14" fillId="3" borderId="0" xfId="0" applyFont="1" applyFill="1" applyAlignment="1">
      <alignment horizontal="right"/>
    </xf>
    <xf numFmtId="0" fontId="19" fillId="3" borderId="0" xfId="0" applyFont="1" applyFill="1"/>
    <xf numFmtId="0" fontId="2" fillId="3" borderId="2" xfId="0" applyFont="1" applyFill="1" applyBorder="1"/>
    <xf numFmtId="0" fontId="12" fillId="3" borderId="1" xfId="0" applyFont="1" applyFill="1" applyBorder="1"/>
    <xf numFmtId="0" fontId="20" fillId="0" borderId="0" xfId="0" applyFont="1"/>
    <xf numFmtId="0" fontId="10" fillId="3" borderId="2" xfId="0" applyFont="1" applyFill="1" applyBorder="1"/>
    <xf numFmtId="0" fontId="21" fillId="0" borderId="0" xfId="0" applyFont="1"/>
    <xf numFmtId="20" fontId="21" fillId="0" borderId="0" xfId="0" applyNumberFormat="1" applyFont="1"/>
    <xf numFmtId="46" fontId="21" fillId="0" borderId="0" xfId="0" quotePrefix="1" applyNumberFormat="1" applyFont="1"/>
    <xf numFmtId="20" fontId="21" fillId="0" borderId="0" xfId="0" quotePrefix="1" applyNumberFormat="1" applyFont="1"/>
    <xf numFmtId="49" fontId="21" fillId="0" borderId="0" xfId="0" quotePrefix="1" applyNumberFormat="1" applyFont="1"/>
    <xf numFmtId="0" fontId="22" fillId="0" borderId="0" xfId="0" applyFont="1"/>
    <xf numFmtId="20" fontId="22" fillId="0" borderId="0" xfId="0" applyNumberFormat="1" applyFont="1"/>
    <xf numFmtId="20" fontId="22" fillId="0" borderId="0" xfId="0" quotePrefix="1" applyNumberFormat="1" applyFont="1"/>
    <xf numFmtId="46" fontId="22" fillId="0" borderId="0" xfId="0" quotePrefix="1" applyNumberFormat="1" applyFont="1"/>
    <xf numFmtId="46" fontId="2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90A7-B873-4833-A956-7704F3B3EEE6}">
  <dimension ref="B2:G166"/>
  <sheetViews>
    <sheetView workbookViewId="0">
      <selection activeCell="B2" sqref="B2"/>
    </sheetView>
  </sheetViews>
  <sheetFormatPr baseColWidth="10" defaultRowHeight="14.5" x14ac:dyDescent="0.35"/>
  <cols>
    <col min="2" max="2" width="5.6328125" customWidth="1"/>
    <col min="3" max="3" width="3.6328125" customWidth="1"/>
    <col min="4" max="5" width="40.6328125" customWidth="1"/>
    <col min="6" max="6" width="23.81640625" customWidth="1"/>
    <col min="7" max="7" width="14.453125" bestFit="1" customWidth="1"/>
  </cols>
  <sheetData>
    <row r="2" spans="2:7" ht="18.5" x14ac:dyDescent="0.45">
      <c r="B2" s="63" t="s">
        <v>286</v>
      </c>
      <c r="G2" s="32" t="s">
        <v>515</v>
      </c>
    </row>
    <row r="3" spans="2:7" ht="18.5" x14ac:dyDescent="0.45">
      <c r="B3" s="63" t="s">
        <v>287</v>
      </c>
    </row>
    <row r="5" spans="2:7" ht="21" x14ac:dyDescent="0.5">
      <c r="B5" s="19" t="s">
        <v>142</v>
      </c>
    </row>
    <row r="7" spans="2:7" x14ac:dyDescent="0.35">
      <c r="B7" s="8" t="s">
        <v>285</v>
      </c>
    </row>
    <row r="9" spans="2:7" ht="21" x14ac:dyDescent="0.5">
      <c r="B9" s="18" t="s">
        <v>289</v>
      </c>
    </row>
    <row r="10" spans="2:7" ht="3" customHeight="1" x14ac:dyDescent="0.5">
      <c r="B10" s="18"/>
    </row>
    <row r="11" spans="2:7" x14ac:dyDescent="0.35">
      <c r="B11" s="33"/>
      <c r="C11" s="33" t="s">
        <v>143</v>
      </c>
      <c r="D11" s="33" t="s">
        <v>138</v>
      </c>
      <c r="E11" s="33" t="s">
        <v>139</v>
      </c>
      <c r="F11" s="33" t="s">
        <v>290</v>
      </c>
      <c r="G11" s="34"/>
    </row>
    <row r="12" spans="2:7" x14ac:dyDescent="0.35">
      <c r="B12" s="35" t="s">
        <v>101</v>
      </c>
      <c r="C12" s="34">
        <v>0</v>
      </c>
      <c r="D12" s="34" t="str">
        <f>Tabellen_M!D176&amp;Tabellen_M!E176</f>
        <v>TuS Steißlingen (1. OL)</v>
      </c>
      <c r="E12" s="34" t="str">
        <f>D12</f>
        <v>TuS Steißlingen (1. OL)</v>
      </c>
      <c r="F12" s="34" t="s">
        <v>288</v>
      </c>
      <c r="G12" s="34"/>
    </row>
    <row r="13" spans="2:7" ht="5" customHeight="1" x14ac:dyDescent="0.35">
      <c r="B13" s="35"/>
      <c r="C13" s="34"/>
      <c r="D13" s="34"/>
      <c r="E13" s="34"/>
      <c r="F13" s="34"/>
      <c r="G13" s="34"/>
    </row>
    <row r="14" spans="2:7" x14ac:dyDescent="0.35">
      <c r="B14" s="35" t="s">
        <v>101</v>
      </c>
      <c r="C14" s="34">
        <v>1</v>
      </c>
      <c r="D14" s="36" t="str">
        <f>Tabellen_M!D4&amp;Tabellen_M!E4</f>
        <v>TuS Schutterwald (Absteiger RL)</v>
      </c>
      <c r="E14" s="34" t="str">
        <f>D15</f>
        <v>HSG Konstanz 2 (2. OL)</v>
      </c>
      <c r="F14" s="34" t="s">
        <v>103</v>
      </c>
      <c r="G14" s="34"/>
    </row>
    <row r="15" spans="2:7" x14ac:dyDescent="0.35">
      <c r="B15" s="35" t="s">
        <v>101</v>
      </c>
      <c r="C15" s="34">
        <f t="shared" ref="C15:C59" si="0">C14+1</f>
        <v>2</v>
      </c>
      <c r="D15" s="34" t="str">
        <f>Tabellen_M!D177&amp;Tabellen_M!E177</f>
        <v>HSG Konstanz 2 (2. OL)</v>
      </c>
      <c r="E15" s="34" t="str">
        <f t="shared" ref="E15:E58" si="1">D16</f>
        <v>HTV Meißenheim (3. OL)</v>
      </c>
      <c r="F15" s="34" t="s">
        <v>103</v>
      </c>
      <c r="G15" s="34"/>
    </row>
    <row r="16" spans="2:7" x14ac:dyDescent="0.35">
      <c r="B16" s="35" t="s">
        <v>101</v>
      </c>
      <c r="C16" s="34">
        <f t="shared" si="0"/>
        <v>3</v>
      </c>
      <c r="D16" s="37" t="str">
        <f>Tabellen_M!D178&amp;Tabellen_M!E178</f>
        <v>HTV Meißenheim (3. OL)</v>
      </c>
      <c r="E16" s="34" t="str">
        <f t="shared" si="1"/>
        <v>TuS Altenheim (4. OL)</v>
      </c>
      <c r="F16" s="34" t="s">
        <v>103</v>
      </c>
      <c r="G16" s="34"/>
    </row>
    <row r="17" spans="2:7" x14ac:dyDescent="0.35">
      <c r="B17" s="35" t="s">
        <v>101</v>
      </c>
      <c r="C17" s="34">
        <f t="shared" si="0"/>
        <v>4</v>
      </c>
      <c r="D17" s="37" t="str">
        <f>Tabellen_M!D179&amp;Tabellen_M!E179</f>
        <v>TuS Altenheim (4. OL)</v>
      </c>
      <c r="E17" s="34" t="str">
        <f t="shared" si="1"/>
        <v>TV Oberkirch (5. OL)</v>
      </c>
      <c r="F17" s="34" t="s">
        <v>103</v>
      </c>
      <c r="G17" s="34"/>
    </row>
    <row r="18" spans="2:7" x14ac:dyDescent="0.35">
      <c r="B18" s="35" t="s">
        <v>101</v>
      </c>
      <c r="C18" s="34">
        <f t="shared" si="0"/>
        <v>5</v>
      </c>
      <c r="D18" s="37" t="str">
        <f>Tabellen_M!D180&amp;Tabellen_M!E180</f>
        <v>TV Oberkirch (5. OL)</v>
      </c>
      <c r="E18" s="34" t="str">
        <f t="shared" si="1"/>
        <v>SG Muggensturm/Kuppenheim (6. OL)</v>
      </c>
      <c r="F18" s="34" t="s">
        <v>103</v>
      </c>
      <c r="G18" s="34"/>
    </row>
    <row r="19" spans="2:7" x14ac:dyDescent="0.35">
      <c r="B19" s="38" t="s">
        <v>101</v>
      </c>
      <c r="C19" s="39">
        <f t="shared" si="0"/>
        <v>6</v>
      </c>
      <c r="D19" s="39" t="str">
        <f>Tabellen_M!D181&amp;Tabellen_M!E181</f>
        <v>SG Muggensturm/Kuppenheim (6. OL)</v>
      </c>
      <c r="E19" s="39" t="str">
        <f t="shared" si="1"/>
        <v>SG Kenzingen/Herbolzheim (7. OL)</v>
      </c>
      <c r="F19" s="39" t="s">
        <v>104</v>
      </c>
      <c r="G19" s="41" t="s">
        <v>226</v>
      </c>
    </row>
    <row r="20" spans="2:7" x14ac:dyDescent="0.35">
      <c r="B20" s="42" t="s">
        <v>101</v>
      </c>
      <c r="C20" s="43">
        <f t="shared" si="0"/>
        <v>7</v>
      </c>
      <c r="D20" s="61" t="str">
        <f>Tabellen_M!D182&amp;Tabellen_M!E182</f>
        <v>SG Kenzingen/Herbolzheim (7. OL)</v>
      </c>
      <c r="E20" s="43" t="str">
        <f t="shared" si="1"/>
        <v>TV Ehingen (8. OL)</v>
      </c>
      <c r="F20" s="43" t="s">
        <v>104</v>
      </c>
      <c r="G20" s="44" t="s">
        <v>227</v>
      </c>
    </row>
    <row r="21" spans="2:7" x14ac:dyDescent="0.35">
      <c r="B21" s="35" t="s">
        <v>101</v>
      </c>
      <c r="C21" s="34">
        <f t="shared" si="0"/>
        <v>8</v>
      </c>
      <c r="D21" s="34" t="str">
        <f>Tabellen_M!D183&amp;Tabellen_M!E183</f>
        <v>TV Ehingen (8. OL)</v>
      </c>
      <c r="E21" s="34" t="str">
        <f t="shared" si="1"/>
        <v>SG Ohlsbach/Elgersweier (9. OL)</v>
      </c>
      <c r="F21" s="34" t="s">
        <v>105</v>
      </c>
      <c r="G21" s="34"/>
    </row>
    <row r="22" spans="2:7" x14ac:dyDescent="0.35">
      <c r="B22" s="35" t="s">
        <v>101</v>
      </c>
      <c r="C22" s="34">
        <f t="shared" si="0"/>
        <v>9</v>
      </c>
      <c r="D22" s="37" t="str">
        <f>Tabellen_M!D184&amp;Tabellen_M!E184</f>
        <v>SG Ohlsbach/Elgersweier (9. OL)</v>
      </c>
      <c r="E22" s="34" t="str">
        <f t="shared" si="1"/>
        <v>SG Kappelwindeck/Steinbach (10. OL)</v>
      </c>
      <c r="F22" s="34" t="s">
        <v>105</v>
      </c>
      <c r="G22" s="34"/>
    </row>
    <row r="23" spans="2:7" x14ac:dyDescent="0.35">
      <c r="B23" s="35" t="s">
        <v>101</v>
      </c>
      <c r="C23" s="34">
        <f t="shared" si="0"/>
        <v>10</v>
      </c>
      <c r="D23" s="34" t="str">
        <f>Tabellen_M!D185&amp;Tabellen_M!E185</f>
        <v>SG Kappelwindeck/Steinbach (10. OL)</v>
      </c>
      <c r="E23" s="34" t="str">
        <f t="shared" si="1"/>
        <v>BSV Phönix Sinzheim (11. OL)</v>
      </c>
      <c r="F23" s="34" t="s">
        <v>105</v>
      </c>
      <c r="G23" s="34"/>
    </row>
    <row r="24" spans="2:7" x14ac:dyDescent="0.35">
      <c r="B24" s="35" t="s">
        <v>101</v>
      </c>
      <c r="C24" s="34">
        <f t="shared" si="0"/>
        <v>11</v>
      </c>
      <c r="D24" s="34" t="str">
        <f>Tabellen_M!D186&amp;Tabellen_M!E186</f>
        <v>BSV Phönix Sinzheim (11. OL)</v>
      </c>
      <c r="E24" s="45" t="str">
        <f t="shared" si="1"/>
        <v>TSV Alemannia Freiburg-Zähringen (1. LL-S)</v>
      </c>
      <c r="F24" s="34" t="s">
        <v>105</v>
      </c>
      <c r="G24" s="34"/>
    </row>
    <row r="25" spans="2:7" x14ac:dyDescent="0.35">
      <c r="B25" s="35" t="s">
        <v>101</v>
      </c>
      <c r="C25" s="34">
        <f t="shared" si="0"/>
        <v>12</v>
      </c>
      <c r="D25" s="47" t="str">
        <f>Tabellen_M!D187&amp;Tabellen_M!E187</f>
        <v>TSV Alemannia Freiburg-Zähringen (1. LL-S)</v>
      </c>
      <c r="E25" s="45" t="str">
        <f t="shared" si="1"/>
        <v>HSG Nonnenweier/Ottenheim (1. LL-N)</v>
      </c>
      <c r="F25" s="34" t="s">
        <v>105</v>
      </c>
      <c r="G25" s="34"/>
    </row>
    <row r="26" spans="2:7" x14ac:dyDescent="0.35">
      <c r="B26" s="35" t="s">
        <v>101</v>
      </c>
      <c r="C26" s="34">
        <f t="shared" si="0"/>
        <v>13</v>
      </c>
      <c r="D26" s="46" t="str">
        <f>Tabellen_M!D188&amp;Tabellen_M!E188</f>
        <v>HSG Nonnenweier/Ottenheim (1. LL-N)</v>
      </c>
      <c r="E26" s="34" t="str">
        <f t="shared" si="1"/>
        <v>TuS Helmlingen (12. OL)</v>
      </c>
      <c r="F26" s="34" t="s">
        <v>105</v>
      </c>
      <c r="G26" s="34"/>
    </row>
    <row r="27" spans="2:7" x14ac:dyDescent="0.35">
      <c r="B27" s="35" t="s">
        <v>101</v>
      </c>
      <c r="C27" s="34">
        <f t="shared" si="0"/>
        <v>14</v>
      </c>
      <c r="D27" s="37" t="str">
        <f>Tabellen_M!D189&amp;Tabellen_M!E189</f>
        <v>TuS Helmlingen (12. OL)</v>
      </c>
      <c r="E27" s="34" t="str">
        <f t="shared" si="1"/>
        <v>SG Freudenstadt/Baiersbronn (13. OL)</v>
      </c>
      <c r="F27" s="34" t="s">
        <v>105</v>
      </c>
      <c r="G27" s="34"/>
    </row>
    <row r="28" spans="2:7" x14ac:dyDescent="0.35">
      <c r="B28" s="35" t="s">
        <v>101</v>
      </c>
      <c r="C28" s="34">
        <f t="shared" si="0"/>
        <v>15</v>
      </c>
      <c r="D28" s="34" t="str">
        <f>Tabellen_M!D190&amp;Tabellen_M!E190</f>
        <v>SG Freudenstadt/Baiersbronn (13. OL)</v>
      </c>
      <c r="E28" s="34" t="str">
        <f t="shared" si="1"/>
        <v>SG Scutro (14. OL)</v>
      </c>
      <c r="F28" s="34" t="s">
        <v>105</v>
      </c>
      <c r="G28" s="34"/>
    </row>
    <row r="29" spans="2:7" x14ac:dyDescent="0.35">
      <c r="B29" s="35" t="s">
        <v>101</v>
      </c>
      <c r="C29" s="34">
        <f t="shared" si="0"/>
        <v>16</v>
      </c>
      <c r="D29" s="37" t="str">
        <f>Tabellen_M!D191&amp;Tabellen_M!E191</f>
        <v>SG Scutro (14. OL)</v>
      </c>
      <c r="E29" s="45" t="str">
        <f t="shared" si="1"/>
        <v>TV Sandweier 2 (2. LL-N)</v>
      </c>
      <c r="F29" s="34" t="s">
        <v>105</v>
      </c>
      <c r="G29" s="34"/>
    </row>
    <row r="30" spans="2:7" x14ac:dyDescent="0.35">
      <c r="B30" s="38" t="s">
        <v>101</v>
      </c>
      <c r="C30" s="39">
        <f t="shared" si="0"/>
        <v>17</v>
      </c>
      <c r="D30" s="48" t="str">
        <f>Tabellen_M!D192&amp;Tabellen_M!E192</f>
        <v>TV Sandweier 2 (2. LL-N)</v>
      </c>
      <c r="E30" s="48" t="str">
        <f t="shared" si="1"/>
        <v>TuS Ringsheim (2. LL-S)</v>
      </c>
      <c r="F30" s="39" t="s">
        <v>106</v>
      </c>
      <c r="G30" s="41" t="s">
        <v>222</v>
      </c>
    </row>
    <row r="31" spans="2:7" x14ac:dyDescent="0.35">
      <c r="B31" s="35" t="s">
        <v>101</v>
      </c>
      <c r="C31" s="34">
        <f t="shared" si="0"/>
        <v>18</v>
      </c>
      <c r="D31" s="47" t="str">
        <f>Tabellen_M!D193&amp;Tabellen_M!E193</f>
        <v>TuS Ringsheim (2. LL-S)</v>
      </c>
      <c r="E31" s="45" t="str">
        <f t="shared" si="1"/>
        <v>SG Köndringen/Teningen 2 (3. LL-S)</v>
      </c>
      <c r="F31" s="34" t="s">
        <v>106</v>
      </c>
      <c r="G31" s="49" t="s">
        <v>223</v>
      </c>
    </row>
    <row r="32" spans="2:7" x14ac:dyDescent="0.35">
      <c r="B32" s="35" t="s">
        <v>101</v>
      </c>
      <c r="C32" s="34">
        <f t="shared" si="0"/>
        <v>19</v>
      </c>
      <c r="D32" s="47" t="str">
        <f>Tabellen_M!D194&amp;Tabellen_M!E194</f>
        <v>SG Köndringen/Teningen 2 (3. LL-S)</v>
      </c>
      <c r="E32" s="45" t="str">
        <f t="shared" si="1"/>
        <v>SV Zunsweier (3. LL-N)</v>
      </c>
      <c r="F32" s="34" t="s">
        <v>106</v>
      </c>
      <c r="G32" s="49" t="s">
        <v>224</v>
      </c>
    </row>
    <row r="33" spans="2:7" x14ac:dyDescent="0.35">
      <c r="B33" s="42" t="s">
        <v>101</v>
      </c>
      <c r="C33" s="43">
        <f t="shared" si="0"/>
        <v>20</v>
      </c>
      <c r="D33" s="55" t="str">
        <f>Tabellen_M!D195&amp;Tabellen_M!E195</f>
        <v>SV Zunsweier (3. LL-N)</v>
      </c>
      <c r="E33" s="50" t="str">
        <f t="shared" si="1"/>
        <v>HGW Hofweier (4. LL-N)</v>
      </c>
      <c r="F33" s="43" t="s">
        <v>106</v>
      </c>
      <c r="G33" s="44" t="s">
        <v>225</v>
      </c>
    </row>
    <row r="34" spans="2:7" x14ac:dyDescent="0.35">
      <c r="B34" s="35" t="s">
        <v>101</v>
      </c>
      <c r="C34" s="34">
        <f t="shared" si="0"/>
        <v>21</v>
      </c>
      <c r="D34" s="46" t="str">
        <f>Tabellen_M!D196&amp;Tabellen_M!E196</f>
        <v>HGW Hofweier (4. LL-N)</v>
      </c>
      <c r="E34" s="45" t="str">
        <f t="shared" si="1"/>
        <v>SG Maulburg/Steinen (4. LL-S)</v>
      </c>
      <c r="F34" s="34" t="s">
        <v>107</v>
      </c>
      <c r="G34" s="34"/>
    </row>
    <row r="35" spans="2:7" x14ac:dyDescent="0.35">
      <c r="B35" s="35" t="s">
        <v>101</v>
      </c>
      <c r="C35" s="34">
        <f t="shared" si="0"/>
        <v>22</v>
      </c>
      <c r="D35" s="47" t="str">
        <f>Tabellen_M!D197&amp;Tabellen_M!E197</f>
        <v>SG Maulburg/Steinen (4. LL-S)</v>
      </c>
      <c r="E35" s="45" t="str">
        <f t="shared" si="1"/>
        <v>HSG Dreiland (5. LL-S)</v>
      </c>
      <c r="F35" s="34" t="s">
        <v>107</v>
      </c>
      <c r="G35" s="34"/>
    </row>
    <row r="36" spans="2:7" x14ac:dyDescent="0.35">
      <c r="B36" s="35" t="s">
        <v>101</v>
      </c>
      <c r="C36" s="34">
        <f t="shared" si="0"/>
        <v>23</v>
      </c>
      <c r="D36" s="47" t="str">
        <f>Tabellen_M!D198&amp;Tabellen_M!E198</f>
        <v>HSG Dreiland (5. LL-S)</v>
      </c>
      <c r="E36" s="45" t="str">
        <f t="shared" si="1"/>
        <v>TuS Schutterwald 2 (5. LL-N)</v>
      </c>
      <c r="F36" s="34" t="s">
        <v>107</v>
      </c>
      <c r="G36" s="34"/>
    </row>
    <row r="37" spans="2:7" x14ac:dyDescent="0.35">
      <c r="B37" s="35" t="s">
        <v>101</v>
      </c>
      <c r="C37" s="34">
        <f t="shared" si="0"/>
        <v>24</v>
      </c>
      <c r="D37" s="46" t="str">
        <f>Tabellen_M!D199&amp;Tabellen_M!E199</f>
        <v>TuS Schutterwald 2 (5. LL-N)</v>
      </c>
      <c r="E37" s="45" t="str">
        <f t="shared" si="1"/>
        <v>ASV Ottenhöfen (6. LL-N)</v>
      </c>
      <c r="F37" s="34" t="s">
        <v>107</v>
      </c>
      <c r="G37" s="34"/>
    </row>
    <row r="38" spans="2:7" x14ac:dyDescent="0.35">
      <c r="B38" s="35" t="s">
        <v>101</v>
      </c>
      <c r="C38" s="34">
        <f t="shared" si="0"/>
        <v>25</v>
      </c>
      <c r="D38" s="46" t="str">
        <f>Tabellen_M!D200&amp;Tabellen_M!E200</f>
        <v>ASV Ottenhöfen (6. LL-N)</v>
      </c>
      <c r="E38" s="45" t="str">
        <f t="shared" si="1"/>
        <v>TuS Steißlingen 2 (6. LL-S)</v>
      </c>
      <c r="F38" s="34" t="s">
        <v>107</v>
      </c>
      <c r="G38" s="34"/>
    </row>
    <row r="39" spans="2:7" x14ac:dyDescent="0.35">
      <c r="B39" s="35" t="s">
        <v>101</v>
      </c>
      <c r="C39" s="34">
        <f t="shared" si="0"/>
        <v>26</v>
      </c>
      <c r="D39" s="45" t="str">
        <f>Tabellen_M!D201&amp;Tabellen_M!E201</f>
        <v>TuS Steißlingen 2 (6. LL-S)</v>
      </c>
      <c r="E39" s="45" t="str">
        <f t="shared" si="1"/>
        <v>SG Waldkirch/Denzlingen (7. LL-S)</v>
      </c>
      <c r="F39" s="34" t="s">
        <v>107</v>
      </c>
      <c r="G39" s="34"/>
    </row>
    <row r="40" spans="2:7" x14ac:dyDescent="0.35">
      <c r="B40" s="35" t="s">
        <v>101</v>
      </c>
      <c r="C40" s="34">
        <f t="shared" si="0"/>
        <v>27</v>
      </c>
      <c r="D40" s="47" t="str">
        <f>Tabellen_M!D202&amp;Tabellen_M!E202</f>
        <v>SG Waldkirch/Denzlingen (7. LL-S)</v>
      </c>
      <c r="E40" s="45" t="str">
        <f t="shared" si="1"/>
        <v>SG Gutach/Wolfach (7. LL-N)</v>
      </c>
      <c r="F40" s="34" t="s">
        <v>107</v>
      </c>
      <c r="G40" s="34"/>
    </row>
    <row r="41" spans="2:7" x14ac:dyDescent="0.35">
      <c r="B41" s="35" t="s">
        <v>101</v>
      </c>
      <c r="C41" s="34">
        <f t="shared" si="0"/>
        <v>28</v>
      </c>
      <c r="D41" s="46" t="str">
        <f>Tabellen_M!D203&amp;Tabellen_M!E203</f>
        <v>SG Gutach/Wolfach (7. LL-N)</v>
      </c>
      <c r="E41" s="45" t="str">
        <f t="shared" si="1"/>
        <v>HSG Ortenau Süd (8. LL-N)</v>
      </c>
      <c r="F41" s="34" t="s">
        <v>107</v>
      </c>
      <c r="G41" s="34"/>
    </row>
    <row r="42" spans="2:7" x14ac:dyDescent="0.35">
      <c r="B42" s="35" t="s">
        <v>101</v>
      </c>
      <c r="C42" s="34">
        <f t="shared" si="0"/>
        <v>29</v>
      </c>
      <c r="D42" s="46" t="str">
        <f>Tabellen_M!D204&amp;Tabellen_M!E204</f>
        <v>HSG Ortenau Süd (8. LL-N)</v>
      </c>
      <c r="E42" s="45" t="str">
        <f t="shared" si="1"/>
        <v>HG Müllheim/Neuenburg (8. LL-S)</v>
      </c>
      <c r="F42" s="34" t="s">
        <v>107</v>
      </c>
      <c r="G42" s="34"/>
    </row>
    <row r="43" spans="2:7" x14ac:dyDescent="0.35">
      <c r="B43" s="35" t="s">
        <v>101</v>
      </c>
      <c r="C43" s="34">
        <f t="shared" si="0"/>
        <v>30</v>
      </c>
      <c r="D43" s="47" t="str">
        <f>Tabellen_M!D205&amp;Tabellen_M!E205</f>
        <v>HG Müllheim/Neuenburg (8. LL-S)</v>
      </c>
      <c r="E43" s="45" t="str">
        <f t="shared" si="1"/>
        <v>HSG Hanauerland (9. LL-N)</v>
      </c>
      <c r="F43" s="34" t="s">
        <v>107</v>
      </c>
      <c r="G43" s="34"/>
    </row>
    <row r="44" spans="2:7" x14ac:dyDescent="0.35">
      <c r="B44" s="35" t="s">
        <v>101</v>
      </c>
      <c r="C44" s="34">
        <f t="shared" si="0"/>
        <v>31</v>
      </c>
      <c r="D44" s="46" t="str">
        <f>Tabellen_M!D206&amp;Tabellen_M!E206</f>
        <v>HSG Hanauerland (9. LL-N)</v>
      </c>
      <c r="E44" s="45" t="str">
        <f t="shared" si="1"/>
        <v>HandBall Löwen Heitersheim (9. LL-S)</v>
      </c>
      <c r="F44" s="34" t="s">
        <v>107</v>
      </c>
      <c r="G44" s="34"/>
    </row>
    <row r="45" spans="2:7" x14ac:dyDescent="0.35">
      <c r="B45" s="35" t="s">
        <v>101</v>
      </c>
      <c r="C45" s="34">
        <f t="shared" si="0"/>
        <v>32</v>
      </c>
      <c r="D45" s="47" t="str">
        <f>Tabellen_M!D207&amp;Tabellen_M!E207</f>
        <v>HandBall Löwen Heitersheim (9. LL-S)</v>
      </c>
      <c r="E45" s="45" t="str">
        <f t="shared" si="1"/>
        <v>TuS Oppenau (10. LL-N)</v>
      </c>
      <c r="F45" s="34" t="s">
        <v>107</v>
      </c>
      <c r="G45" s="34"/>
    </row>
    <row r="46" spans="2:7" x14ac:dyDescent="0.35">
      <c r="B46" s="35" t="s">
        <v>101</v>
      </c>
      <c r="C46" s="34">
        <f t="shared" si="0"/>
        <v>33</v>
      </c>
      <c r="D46" s="46" t="str">
        <f>Tabellen_M!D208&amp;Tabellen_M!E208</f>
        <v>TuS Oppenau (10. LL-N)</v>
      </c>
      <c r="E46" s="45" t="str">
        <f t="shared" si="1"/>
        <v>TV Pfullendorf (10. LL-S)</v>
      </c>
      <c r="F46" s="34" t="s">
        <v>107</v>
      </c>
      <c r="G46" s="34"/>
    </row>
    <row r="47" spans="2:7" x14ac:dyDescent="0.35">
      <c r="B47" s="35" t="s">
        <v>101</v>
      </c>
      <c r="C47" s="34">
        <f t="shared" si="0"/>
        <v>34</v>
      </c>
      <c r="D47" s="45" t="str">
        <f>Tabellen_M!D209&amp;Tabellen_M!E209</f>
        <v>TV Pfullendorf (10. LL-S)</v>
      </c>
      <c r="E47" s="45" t="str">
        <f t="shared" si="1"/>
        <v>HTV Meißenheim 2 (11. LL-N)</v>
      </c>
      <c r="F47" s="34" t="s">
        <v>107</v>
      </c>
      <c r="G47" s="34"/>
    </row>
    <row r="48" spans="2:7" x14ac:dyDescent="0.35">
      <c r="B48" s="38" t="s">
        <v>101</v>
      </c>
      <c r="C48" s="39">
        <f t="shared" si="0"/>
        <v>35</v>
      </c>
      <c r="D48" s="62" t="str">
        <f>Tabellen_M!D210&amp;Tabellen_M!E210</f>
        <v>HTV Meißenheim 2 (11. LL-N)</v>
      </c>
      <c r="E48" s="51" t="str">
        <f t="shared" si="1"/>
        <v>TSV Alemannia Freiburg-Zähringen 2 (1. FR/OR)</v>
      </c>
      <c r="F48" s="39" t="s">
        <v>108</v>
      </c>
      <c r="G48" s="41" t="s">
        <v>214</v>
      </c>
    </row>
    <row r="49" spans="2:7" x14ac:dyDescent="0.35">
      <c r="B49" s="35" t="s">
        <v>101</v>
      </c>
      <c r="C49" s="34">
        <f t="shared" si="0"/>
        <v>36</v>
      </c>
      <c r="D49" s="52" t="str">
        <f>Tabellen_M!D226&amp;Tabellen_M!E226</f>
        <v>TSV Alemannia Freiburg-Zähringen 2 (1. FR/OR)</v>
      </c>
      <c r="E49" s="53" t="str">
        <f t="shared" si="1"/>
        <v>SG Kappelwindeck/Steinbach 2 (1. RA)</v>
      </c>
      <c r="F49" s="34" t="s">
        <v>108</v>
      </c>
      <c r="G49" s="49" t="s">
        <v>215</v>
      </c>
    </row>
    <row r="50" spans="2:7" x14ac:dyDescent="0.35">
      <c r="B50" s="35" t="s">
        <v>101</v>
      </c>
      <c r="C50" s="34">
        <f t="shared" si="0"/>
        <v>37</v>
      </c>
      <c r="D50" s="53" t="str">
        <f>Tabellen_M!D227&amp;Tabellen_M!E227</f>
        <v>SG Kappelwindeck/Steinbach 2 (1. RA)</v>
      </c>
      <c r="E50" s="53" t="str">
        <f t="shared" si="1"/>
        <v>HSG Konstanz 3 (1. He/Bo)</v>
      </c>
      <c r="F50" s="34" t="s">
        <v>108</v>
      </c>
      <c r="G50" s="49" t="s">
        <v>216</v>
      </c>
    </row>
    <row r="51" spans="2:7" x14ac:dyDescent="0.35">
      <c r="B51" s="35" t="s">
        <v>101</v>
      </c>
      <c r="C51" s="34">
        <f t="shared" si="0"/>
        <v>38</v>
      </c>
      <c r="D51" s="53" t="str">
        <f>Tabellen_M!D228&amp;Tabellen_M!E228</f>
        <v>HSG Konstanz 3 (1. He/Bo)</v>
      </c>
      <c r="E51" s="53" t="str">
        <f t="shared" si="1"/>
        <v>TuS Altenheim 2 (2. OG/SW)</v>
      </c>
      <c r="F51" s="34" t="s">
        <v>108</v>
      </c>
      <c r="G51" s="49" t="s">
        <v>217</v>
      </c>
    </row>
    <row r="52" spans="2:7" x14ac:dyDescent="0.35">
      <c r="B52" s="35" t="s">
        <v>101</v>
      </c>
      <c r="C52" s="34">
        <f t="shared" si="0"/>
        <v>39</v>
      </c>
      <c r="D52" s="54" t="str">
        <f>Tabellen_M!D229&amp;Tabellen_M!E229</f>
        <v>TuS Altenheim 2 (2. OG/SW)</v>
      </c>
      <c r="E52" s="45" t="str">
        <f t="shared" si="1"/>
        <v>DJK Singen (11. LL-S)</v>
      </c>
      <c r="F52" s="34" t="s">
        <v>108</v>
      </c>
      <c r="G52" s="49" t="s">
        <v>218</v>
      </c>
    </row>
    <row r="53" spans="2:7" x14ac:dyDescent="0.35">
      <c r="B53" s="35" t="s">
        <v>101</v>
      </c>
      <c r="C53" s="34">
        <f t="shared" si="0"/>
        <v>40</v>
      </c>
      <c r="D53" s="45" t="str">
        <f>Tabellen_M!D211&amp;Tabellen_M!E211</f>
        <v>DJK Singen (11. LL-S)</v>
      </c>
      <c r="E53" s="45" t="str">
        <f t="shared" si="1"/>
        <v>HSG Mimmenhausen/Mühlhofen (12. LL-S)</v>
      </c>
      <c r="F53" s="34" t="s">
        <v>108</v>
      </c>
      <c r="G53" s="49" t="s">
        <v>219</v>
      </c>
    </row>
    <row r="54" spans="2:7" x14ac:dyDescent="0.35">
      <c r="B54" s="35" t="s">
        <v>101</v>
      </c>
      <c r="C54" s="34">
        <f t="shared" si="0"/>
        <v>41</v>
      </c>
      <c r="D54" s="45" t="str">
        <f>Tabellen_M!D212&amp;Tabellen_M!E212</f>
        <v>HSG Mimmenhausen/Mühlhofen (12. LL-S)</v>
      </c>
      <c r="E54" s="45" t="str">
        <f t="shared" si="1"/>
        <v>Murgtal Panthers (12. LL-N)</v>
      </c>
      <c r="F54" s="34" t="s">
        <v>108</v>
      </c>
      <c r="G54" s="49" t="s">
        <v>220</v>
      </c>
    </row>
    <row r="55" spans="2:7" x14ac:dyDescent="0.35">
      <c r="B55" s="42" t="s">
        <v>101</v>
      </c>
      <c r="C55" s="43">
        <f t="shared" si="0"/>
        <v>42</v>
      </c>
      <c r="D55" s="50" t="str">
        <f>Tabellen_M!D213&amp;Tabellen_M!E213</f>
        <v>Murgtal Panthers (12. LL-N)</v>
      </c>
      <c r="E55" s="50" t="str">
        <f t="shared" si="1"/>
        <v>SG Allensbach/Dettingen-Wallhausen (13. LL-S)</v>
      </c>
      <c r="F55" s="43" t="s">
        <v>108</v>
      </c>
      <c r="G55" s="44" t="s">
        <v>221</v>
      </c>
    </row>
    <row r="56" spans="2:7" x14ac:dyDescent="0.35">
      <c r="B56" s="35" t="s">
        <v>101</v>
      </c>
      <c r="C56" s="34">
        <f t="shared" si="0"/>
        <v>43</v>
      </c>
      <c r="D56" s="45" t="str">
        <f>Tabellen_M!D214&amp;Tabellen_M!E214</f>
        <v>SG Allensbach/Dettingen-Wallhausen (13. LL-S)</v>
      </c>
      <c r="E56" s="45" t="str">
        <f t="shared" si="1"/>
        <v>TV St. Georgen/Schw. (13. LL-N)</v>
      </c>
      <c r="F56" s="34" t="s">
        <v>109</v>
      </c>
      <c r="G56" s="34"/>
    </row>
    <row r="57" spans="2:7" x14ac:dyDescent="0.35">
      <c r="B57" s="35" t="s">
        <v>101</v>
      </c>
      <c r="C57" s="34">
        <f t="shared" si="0"/>
        <v>44</v>
      </c>
      <c r="D57" s="45" t="str">
        <f>Tabellen_M!D215&amp;Tabellen_M!E215</f>
        <v>TV St. Georgen/Schw. (13. LL-N)</v>
      </c>
      <c r="E57" s="45" t="str">
        <f t="shared" si="1"/>
        <v>TuS Oberhausen (14. LL-S)</v>
      </c>
      <c r="F57" s="34" t="s">
        <v>109</v>
      </c>
      <c r="G57" s="34"/>
    </row>
    <row r="58" spans="2:7" x14ac:dyDescent="0.35">
      <c r="B58" s="35" t="s">
        <v>101</v>
      </c>
      <c r="C58" s="34">
        <f t="shared" si="0"/>
        <v>45</v>
      </c>
      <c r="D58" s="47" t="str">
        <f>Tabellen_M!D216&amp;Tabellen_M!E216</f>
        <v>TuS Oberhausen (14. LL-S)</v>
      </c>
      <c r="E58" s="45" t="str">
        <f t="shared" si="1"/>
        <v>SG Hornberg/Lauterbach/Triberg (14. LL-N)</v>
      </c>
      <c r="F58" s="34" t="s">
        <v>109</v>
      </c>
      <c r="G58" s="34"/>
    </row>
    <row r="59" spans="2:7" x14ac:dyDescent="0.35">
      <c r="B59" s="35" t="s">
        <v>101</v>
      </c>
      <c r="C59" s="34">
        <f t="shared" si="0"/>
        <v>46</v>
      </c>
      <c r="D59" s="46" t="str">
        <f>Tabellen_M!D217&amp;Tabellen_M!E217</f>
        <v>SG Hornberg/Lauterbach/Triberg (14. LL-N)</v>
      </c>
      <c r="E59" s="45"/>
      <c r="F59" s="34" t="s">
        <v>109</v>
      </c>
      <c r="G59" s="34"/>
    </row>
    <row r="62" spans="2:7" ht="21" x14ac:dyDescent="0.5">
      <c r="B62" s="18" t="s">
        <v>208</v>
      </c>
    </row>
    <row r="64" spans="2:7" x14ac:dyDescent="0.35">
      <c r="B64" t="s">
        <v>209</v>
      </c>
    </row>
    <row r="65" spans="2:4" x14ac:dyDescent="0.35">
      <c r="B65" t="s">
        <v>210</v>
      </c>
    </row>
    <row r="67" spans="2:4" ht="18.5" x14ac:dyDescent="0.45">
      <c r="B67" s="34"/>
      <c r="C67" s="58" t="s">
        <v>140</v>
      </c>
      <c r="D67" s="34"/>
    </row>
    <row r="68" spans="2:4" x14ac:dyDescent="0.35">
      <c r="B68" s="34"/>
      <c r="C68" s="34">
        <f>Tabellen_M!C318</f>
        <v>1</v>
      </c>
      <c r="D68" s="45" t="str">
        <f>Tabellen_M!D318</f>
        <v>HTV Meißenheim 2 (11. LL-N)</v>
      </c>
    </row>
    <row r="69" spans="2:4" x14ac:dyDescent="0.35">
      <c r="B69" s="34"/>
      <c r="C69" s="34">
        <f>Tabellen_M!C319</f>
        <v>2</v>
      </c>
      <c r="D69" s="47" t="str">
        <f>Tabellen_M!D319</f>
        <v>TuS Oberhausen (14. LL-S)</v>
      </c>
    </row>
    <row r="70" spans="2:4" x14ac:dyDescent="0.35">
      <c r="B70" s="34"/>
      <c r="C70" s="34">
        <f>Tabellen_M!C320</f>
        <v>3</v>
      </c>
      <c r="D70" s="45" t="str">
        <f>Tabellen_M!D320</f>
        <v>SG Hornberg/Lauterbach/Triberg (14. LL-N)</v>
      </c>
    </row>
    <row r="71" spans="2:4" x14ac:dyDescent="0.35">
      <c r="B71" s="34"/>
      <c r="C71" s="34">
        <f>Tabellen_M!C321</f>
        <v>4</v>
      </c>
      <c r="D71" s="52" t="str">
        <f>Tabellen_M!D321</f>
        <v>TSV Alemannia Freiburg-Zähringen 2 (1. FR/OR)</v>
      </c>
    </row>
    <row r="72" spans="2:4" x14ac:dyDescent="0.35">
      <c r="B72" s="34"/>
      <c r="C72" s="34">
        <f>Tabellen_M!C322</f>
        <v>5</v>
      </c>
      <c r="D72" s="57" t="str">
        <f>Tabellen_M!D322</f>
        <v>HSG Ortenau Süd 2 (1. OG/SW)</v>
      </c>
    </row>
    <row r="73" spans="2:4" x14ac:dyDescent="0.35">
      <c r="B73" s="34"/>
      <c r="C73" s="34">
        <f>Tabellen_M!C323</f>
        <v>6</v>
      </c>
      <c r="D73" s="53" t="str">
        <f>Tabellen_M!D323</f>
        <v>TuS Altenheim 2 (2. OG/SW)</v>
      </c>
    </row>
    <row r="74" spans="2:4" x14ac:dyDescent="0.35">
      <c r="B74" s="34"/>
      <c r="C74" s="34">
        <f>Tabellen_M!C324</f>
        <v>7</v>
      </c>
      <c r="D74" s="33" t="str">
        <f>Tabellen_M!D324</f>
        <v>SG Freiburg (2. FR/OR)</v>
      </c>
    </row>
    <row r="75" spans="2:4" x14ac:dyDescent="0.35">
      <c r="B75" s="34"/>
      <c r="C75" s="34">
        <f>Tabellen_M!C325</f>
        <v>8</v>
      </c>
      <c r="D75" s="34" t="str">
        <f>Tabellen_M!D325</f>
        <v>TuS Schutterwald 3 (3. OG/SW)</v>
      </c>
    </row>
    <row r="76" spans="2:4" x14ac:dyDescent="0.35">
      <c r="B76" s="34"/>
      <c r="C76" s="34">
        <f>Tabellen_M!C326</f>
        <v>9</v>
      </c>
      <c r="D76" s="33" t="str">
        <f>Tabellen_M!D326</f>
        <v>SG Kenzingen/Herbolzheim 2 (3. FR/OR)</v>
      </c>
    </row>
    <row r="77" spans="2:4" x14ac:dyDescent="0.35">
      <c r="B77" s="34"/>
      <c r="C77" s="34">
        <f>Tabellen_M!C327</f>
        <v>10</v>
      </c>
      <c r="D77" s="33" t="str">
        <f>Tabellen_M!D327</f>
        <v>SG Köndringen/Teningen 3 (4. FR/OR)</v>
      </c>
    </row>
    <row r="78" spans="2:4" x14ac:dyDescent="0.35">
      <c r="B78" s="34"/>
      <c r="C78" s="34">
        <f>Tabellen_M!C328</f>
        <v>11</v>
      </c>
      <c r="D78" s="34" t="str">
        <f>Tabellen_M!D328</f>
        <v>HSG Nonnenweier/Ottenheim 2 (4. OG/SW)</v>
      </c>
    </row>
    <row r="79" spans="2:4" x14ac:dyDescent="0.35">
      <c r="B79" s="34"/>
      <c r="C79" s="34">
        <f>Tabellen_M!C329</f>
        <v>12</v>
      </c>
      <c r="D79" s="34" t="str">
        <f>Tabellen_M!D329</f>
        <v>TuS Helmlingen 2 (5. RA)</v>
      </c>
    </row>
    <row r="80" spans="2:4" x14ac:dyDescent="0.35">
      <c r="B80" s="34"/>
      <c r="C80" s="59" t="s">
        <v>211</v>
      </c>
      <c r="D80" s="33" t="str">
        <f>Tabellen_M!D330</f>
        <v>Freiburger TS 1844 (5. FR/OR)</v>
      </c>
    </row>
    <row r="81" spans="2:4" x14ac:dyDescent="0.35">
      <c r="B81" s="34"/>
      <c r="C81" s="59" t="s">
        <v>212</v>
      </c>
      <c r="D81" s="33" t="str">
        <f>Tabellen_M!D331</f>
        <v>HSG Dreiland 2 (6. FR/OR)</v>
      </c>
    </row>
    <row r="82" spans="2:4" x14ac:dyDescent="0.35">
      <c r="B82" s="34"/>
      <c r="C82" s="59" t="s">
        <v>213</v>
      </c>
      <c r="D82" s="34" t="str">
        <f>Tabellen_M!D332</f>
        <v>HGW Hofweier 2 (6. OG/SW)</v>
      </c>
    </row>
    <row r="84" spans="2:4" ht="18.5" x14ac:dyDescent="0.45">
      <c r="B84" s="34"/>
      <c r="C84" s="58" t="s">
        <v>174</v>
      </c>
      <c r="D84" s="34"/>
    </row>
    <row r="85" spans="2:4" x14ac:dyDescent="0.35">
      <c r="B85" s="34"/>
      <c r="C85" s="34">
        <f>Tabellen_M!C335</f>
        <v>1</v>
      </c>
      <c r="D85" s="34" t="str">
        <f>Tabellen_M!D335</f>
        <v>HGW Hofweier 2 (6. OG/SW)</v>
      </c>
    </row>
    <row r="86" spans="2:4" x14ac:dyDescent="0.35">
      <c r="B86" s="34"/>
      <c r="C86" s="34">
        <f>Tabellen_M!C336</f>
        <v>2</v>
      </c>
      <c r="D86" s="57" t="str">
        <f>Tabellen_M!D336</f>
        <v>SG Ohlsbach/Elgersweier 2 (7. OG/SW)</v>
      </c>
    </row>
    <row r="87" spans="2:4" x14ac:dyDescent="0.35">
      <c r="B87" s="34"/>
      <c r="C87" s="34">
        <f>Tabellen_M!C337</f>
        <v>3</v>
      </c>
      <c r="D87" s="34" t="str">
        <f>Tabellen_M!D337</f>
        <v>HSG Hanauerland 2 (8. OG/SW)</v>
      </c>
    </row>
    <row r="88" spans="2:4" x14ac:dyDescent="0.35">
      <c r="B88" s="34"/>
      <c r="C88" s="34">
        <f>Tabellen_M!C338</f>
        <v>4</v>
      </c>
      <c r="D88" s="34" t="str">
        <f>Tabellen_M!D338</f>
        <v>TuS Altenheim 3 (1. OS/BL)</v>
      </c>
    </row>
    <row r="89" spans="2:4" x14ac:dyDescent="0.35">
      <c r="B89" s="34"/>
      <c r="C89" s="34">
        <f>Tabellen_M!C339</f>
        <v>5</v>
      </c>
      <c r="D89" s="34" t="str">
        <f>Tabellen_M!D339</f>
        <v>ASV Ottenhöfen 2 (2. RA/BL)</v>
      </c>
    </row>
    <row r="90" spans="2:4" x14ac:dyDescent="0.35">
      <c r="B90" s="34"/>
      <c r="C90" s="34">
        <f>Tabellen_M!C340</f>
        <v>6</v>
      </c>
      <c r="D90" s="34" t="str">
        <f>Tabellen_M!D340</f>
        <v>HSG Renchtal (2. OS/BL)</v>
      </c>
    </row>
    <row r="91" spans="2:4" x14ac:dyDescent="0.35">
      <c r="B91" s="34"/>
      <c r="C91" s="34">
        <f>Tabellen_M!C341</f>
        <v>7</v>
      </c>
      <c r="D91" s="34" t="str">
        <f>Tabellen_M!D341</f>
        <v>HSG Hanauerland 3 (3. OS/BL)</v>
      </c>
    </row>
    <row r="92" spans="2:4" x14ac:dyDescent="0.35">
      <c r="B92" s="34"/>
      <c r="C92" s="34">
        <f>Tabellen_M!C342</f>
        <v>8</v>
      </c>
      <c r="D92" s="57" t="str">
        <f>Tabellen_M!D342</f>
        <v>TuS Helmlingen 3 (3. RA/BL)</v>
      </c>
    </row>
    <row r="93" spans="2:4" x14ac:dyDescent="0.35">
      <c r="B93" s="34"/>
      <c r="C93" s="34">
        <f>Tabellen_M!C343</f>
        <v>9</v>
      </c>
      <c r="D93" s="34" t="str">
        <f>Tabellen_M!D343</f>
        <v>TuS Memprechtshofen (4. RA/BL)</v>
      </c>
    </row>
    <row r="94" spans="2:4" x14ac:dyDescent="0.35">
      <c r="B94" s="34"/>
      <c r="C94" s="34">
        <f>Tabellen_M!C344</f>
        <v>10</v>
      </c>
      <c r="D94" s="34" t="str">
        <f>Tabellen_M!D344</f>
        <v>SG Scutro 2 (4. OS/BL)</v>
      </c>
    </row>
    <row r="95" spans="2:4" x14ac:dyDescent="0.35">
      <c r="B95" s="34"/>
      <c r="C95" s="34">
        <f>Tabellen_M!C345</f>
        <v>11</v>
      </c>
      <c r="D95" s="34" t="str">
        <f>Tabellen_M!D345</f>
        <v>SG Hornberg/Lauterbach/Triberg 2 (5. OS/BL)</v>
      </c>
    </row>
    <row r="96" spans="2:4" x14ac:dyDescent="0.35">
      <c r="B96" s="34"/>
      <c r="C96" s="34">
        <f>Tabellen_M!C346</f>
        <v>12</v>
      </c>
      <c r="D96" s="34" t="str">
        <f>Tabellen_M!D346</f>
        <v>FV Unterharmersbach (6. OS/BL)</v>
      </c>
    </row>
    <row r="97" spans="2:4" x14ac:dyDescent="0.35">
      <c r="B97" s="34"/>
      <c r="C97" s="59" t="s">
        <v>211</v>
      </c>
      <c r="D97" s="34" t="str">
        <f>Tabellen_M!D347</f>
        <v>SG Gutach/Wolfach 2 (7. OS/BL)</v>
      </c>
    </row>
    <row r="98" spans="2:4" x14ac:dyDescent="0.35">
      <c r="B98" s="34"/>
      <c r="C98" s="59" t="s">
        <v>212</v>
      </c>
      <c r="D98" s="34" t="str">
        <f>Tabellen_M!D348</f>
        <v>HSG Ortenau Süd 3 (8. OS/BL)</v>
      </c>
    </row>
    <row r="99" spans="2:4" x14ac:dyDescent="0.35">
      <c r="B99" s="34"/>
      <c r="C99" s="59" t="s">
        <v>213</v>
      </c>
      <c r="D99" s="34" t="str">
        <f>Tabellen_M!D349</f>
        <v>SV Zunsweier 2 (9. OS/BL)</v>
      </c>
    </row>
    <row r="101" spans="2:4" ht="18.5" x14ac:dyDescent="0.45">
      <c r="B101" s="34"/>
      <c r="C101" s="58" t="s">
        <v>112</v>
      </c>
      <c r="D101" s="34"/>
    </row>
    <row r="102" spans="2:4" x14ac:dyDescent="0.35">
      <c r="B102" s="34"/>
      <c r="C102" s="34">
        <f>Tabellen_M!C352</f>
        <v>1</v>
      </c>
      <c r="D102" s="34" t="str">
        <f>Tabellen_M!D352</f>
        <v>Freiburger TS 1844 (5. FR/OR)</v>
      </c>
    </row>
    <row r="103" spans="2:4" x14ac:dyDescent="0.35">
      <c r="B103" s="34"/>
      <c r="C103" s="34">
        <f>Tabellen_M!C353</f>
        <v>2</v>
      </c>
      <c r="D103" s="34" t="str">
        <f>Tabellen_M!D353</f>
        <v>HSG Dreiland 2 (6. FR/OR)</v>
      </c>
    </row>
    <row r="104" spans="2:4" x14ac:dyDescent="0.35">
      <c r="B104" s="34"/>
      <c r="C104" s="34">
        <f>Tabellen_M!C354</f>
        <v>3</v>
      </c>
      <c r="D104" s="34" t="str">
        <f>Tabellen_M!D354</f>
        <v>TV Todtnau (7. FR/OR)</v>
      </c>
    </row>
    <row r="105" spans="2:4" x14ac:dyDescent="0.35">
      <c r="B105" s="34"/>
      <c r="C105" s="34">
        <f>Tabellen_M!C355</f>
        <v>4</v>
      </c>
      <c r="D105" s="57" t="str">
        <f>Tabellen_M!D355</f>
        <v>HG Müllheim/Neuenburg 2 (8. FR/OR)</v>
      </c>
    </row>
    <row r="106" spans="2:4" x14ac:dyDescent="0.35">
      <c r="B106" s="34"/>
      <c r="C106" s="34">
        <f>Tabellen_M!C356</f>
        <v>5</v>
      </c>
      <c r="D106" s="34" t="str">
        <f>Tabellen_M!D356</f>
        <v>TG Altdorf (9. FR/OR)</v>
      </c>
    </row>
    <row r="107" spans="2:4" x14ac:dyDescent="0.35">
      <c r="B107" s="34"/>
      <c r="C107" s="34">
        <f>Tabellen_M!C357</f>
        <v>6</v>
      </c>
      <c r="D107" s="57" t="str">
        <f>Tabellen_M!D357</f>
        <v>SG ESV/TVSTG Freiburg (10. FR/OR)</v>
      </c>
    </row>
    <row r="108" spans="2:4" x14ac:dyDescent="0.35">
      <c r="B108" s="34"/>
      <c r="C108" s="34">
        <f>Tabellen_M!C358</f>
        <v>7</v>
      </c>
      <c r="D108" s="56" t="str">
        <f>Tabellen_M!D358</f>
        <v>SG Schopfheim/Karsau (11. FR/OR)</v>
      </c>
    </row>
    <row r="109" spans="2:4" x14ac:dyDescent="0.35">
      <c r="B109" s="34"/>
      <c r="C109" s="34">
        <f>Tabellen_M!C359</f>
        <v>8</v>
      </c>
      <c r="D109" s="57" t="str">
        <f>Tabellen_M!D359</f>
        <v>TSV March (12. FR/OR)</v>
      </c>
    </row>
    <row r="110" spans="2:4" x14ac:dyDescent="0.35">
      <c r="B110" s="34"/>
      <c r="C110" s="34">
        <f>Tabellen_M!C360</f>
        <v>9</v>
      </c>
      <c r="D110" s="34" t="str">
        <f>Tabellen_M!D360</f>
        <v>SG Freiburg 2 (1. BzL)</v>
      </c>
    </row>
    <row r="111" spans="2:4" x14ac:dyDescent="0.35">
      <c r="B111" s="34"/>
      <c r="C111" s="34">
        <f>Tabellen_M!C361</f>
        <v>10</v>
      </c>
      <c r="D111" s="57" t="str">
        <f>Tabellen_M!D361</f>
        <v>TuS Ringsheim 2 (2. BzL)</v>
      </c>
    </row>
    <row r="112" spans="2:4" x14ac:dyDescent="0.35">
      <c r="B112" s="34"/>
      <c r="C112" s="34">
        <f>Tabellen_M!C362</f>
        <v>11</v>
      </c>
      <c r="D112" s="57" t="str">
        <f>Tabellen_M!D362</f>
        <v>SG Maulburg/Steinen 2 (3. BzL)</v>
      </c>
    </row>
    <row r="113" spans="2:4" x14ac:dyDescent="0.35">
      <c r="B113" s="34"/>
      <c r="C113" s="34">
        <f>Tabellen_M!C363</f>
        <v>12</v>
      </c>
      <c r="D113" s="56" t="str">
        <f>Tabellen_M!D363</f>
        <v>SG Schopfheim/Karsau 2 (4. BzL)</v>
      </c>
    </row>
    <row r="114" spans="2:4" x14ac:dyDescent="0.35">
      <c r="B114" s="34"/>
      <c r="C114" s="59" t="s">
        <v>211</v>
      </c>
      <c r="D114" s="34" t="str">
        <f>Tabellen_M!D364</f>
        <v>Regio-Hummeln (5. BzL)</v>
      </c>
    </row>
    <row r="115" spans="2:4" x14ac:dyDescent="0.35">
      <c r="B115" s="34"/>
      <c r="C115" s="59" t="s">
        <v>212</v>
      </c>
      <c r="D115" s="34" t="str">
        <f>Tabellen_M!D365</f>
        <v>TG Altdorf 2 (6. BzL)</v>
      </c>
    </row>
    <row r="116" spans="2:4" x14ac:dyDescent="0.35">
      <c r="B116" s="34"/>
      <c r="C116" s="59" t="s">
        <v>213</v>
      </c>
      <c r="D116" s="34" t="str">
        <f>Tabellen_M!D366</f>
        <v>SG Waldkirch/Denzlingen 2 (7. BzL)</v>
      </c>
    </row>
    <row r="118" spans="2:4" ht="18.5" x14ac:dyDescent="0.45">
      <c r="B118" s="34"/>
      <c r="C118" s="58" t="s">
        <v>189</v>
      </c>
      <c r="D118" s="34"/>
    </row>
    <row r="119" spans="2:4" x14ac:dyDescent="0.35">
      <c r="B119" s="34"/>
      <c r="C119" s="34">
        <v>1</v>
      </c>
      <c r="D119" s="34" t="str">
        <f>Tabellen_M!D369</f>
        <v>SG Gutach/Wolfach 2 (7. OS/BL)</v>
      </c>
    </row>
    <row r="120" spans="2:4" x14ac:dyDescent="0.35">
      <c r="B120" s="34"/>
      <c r="C120" s="34">
        <v>2</v>
      </c>
      <c r="D120" s="34" t="str">
        <f>Tabellen_M!D370</f>
        <v>HSG Ortenau Süd 3 (8. OS/BL)</v>
      </c>
    </row>
    <row r="121" spans="2:4" x14ac:dyDescent="0.35">
      <c r="B121" s="34"/>
      <c r="C121" s="34">
        <v>3</v>
      </c>
      <c r="D121" s="34" t="str">
        <f>Tabellen_M!D371</f>
        <v>SV Zunsweier 2 (9. OS/BL)</v>
      </c>
    </row>
    <row r="122" spans="2:4" x14ac:dyDescent="0.35">
      <c r="B122" s="34"/>
      <c r="C122" s="34">
        <v>4</v>
      </c>
      <c r="D122" s="34" t="str">
        <f>Tabellen_M!D372</f>
        <v>SG Scutro 3 (1. OS/BK1)</v>
      </c>
    </row>
    <row r="123" spans="2:4" x14ac:dyDescent="0.35">
      <c r="B123" s="34"/>
      <c r="C123" s="34">
        <v>5</v>
      </c>
      <c r="D123" s="34" t="str">
        <f>Tabellen_M!D373</f>
        <v>TuS Schutterwald 4 (2. OS/BK1)</v>
      </c>
    </row>
    <row r="124" spans="2:4" x14ac:dyDescent="0.35">
      <c r="B124" s="34"/>
      <c r="C124" s="34">
        <v>6</v>
      </c>
      <c r="D124" s="34" t="str">
        <f>Tabellen_M!D374</f>
        <v>HSG Renchtal 2 (3. OS/BK1)</v>
      </c>
    </row>
    <row r="125" spans="2:4" x14ac:dyDescent="0.35">
      <c r="B125" s="34"/>
      <c r="C125" s="34">
        <v>7</v>
      </c>
      <c r="D125" s="34" t="str">
        <f>Tabellen_M!D375</f>
        <v>HSG Nonnenweier/Ottenheim 3 (4. OS/BK1)</v>
      </c>
    </row>
    <row r="126" spans="2:4" x14ac:dyDescent="0.35">
      <c r="B126" s="34"/>
      <c r="C126" s="34">
        <v>8</v>
      </c>
      <c r="D126" s="34" t="str">
        <f>Tabellen_M!D376</f>
        <v>HTV Meißenheim 3 (5. OS/BK1)</v>
      </c>
    </row>
    <row r="127" spans="2:4" x14ac:dyDescent="0.35">
      <c r="B127" s="34"/>
      <c r="C127" s="34">
        <v>9</v>
      </c>
      <c r="D127" s="34" t="str">
        <f>Tabellen_M!D377</f>
        <v>SG Hornberg/Lauterbach/Triberg 3 (6. OS/BK1)</v>
      </c>
    </row>
    <row r="128" spans="2:4" x14ac:dyDescent="0.35">
      <c r="B128" s="34"/>
      <c r="C128" s="34">
        <v>10</v>
      </c>
      <c r="D128" s="34" t="str">
        <f>Tabellen_M!D378</f>
        <v>SG Ohlsbach/Elgersweier 3 (7. OS/BK1)</v>
      </c>
    </row>
    <row r="129" spans="2:4" x14ac:dyDescent="0.35">
      <c r="B129" s="34"/>
      <c r="C129" s="59" t="s">
        <v>211</v>
      </c>
      <c r="D129" s="34" t="str">
        <f>Tabellen_M!D379</f>
        <v>HGW Hofweier 3 (8. OS/BK1)</v>
      </c>
    </row>
    <row r="130" spans="2:4" x14ac:dyDescent="0.35">
      <c r="B130" s="34"/>
      <c r="C130" s="59" t="s">
        <v>212</v>
      </c>
      <c r="D130" s="34" t="str">
        <f>Tabellen_M!D380</f>
        <v>ETSV Offenburg (9. OS/BK1)</v>
      </c>
    </row>
    <row r="131" spans="2:4" x14ac:dyDescent="0.35">
      <c r="B131" s="34"/>
      <c r="C131" s="59" t="s">
        <v>213</v>
      </c>
      <c r="D131" s="34" t="str">
        <f>Tabellen_M!D381</f>
        <v>TuS Altenheim 4 (1. OS/BK2)</v>
      </c>
    </row>
    <row r="133" spans="2:4" ht="18.5" x14ac:dyDescent="0.45">
      <c r="B133" s="34"/>
      <c r="C133" s="58" t="s">
        <v>144</v>
      </c>
      <c r="D133" s="34"/>
    </row>
    <row r="134" spans="2:4" x14ac:dyDescent="0.35">
      <c r="B134" s="34"/>
      <c r="C134" s="34">
        <v>1</v>
      </c>
      <c r="D134" s="34" t="str">
        <f>Tabellen_M!D384</f>
        <v>Regio-Hummeln (5. BzL)</v>
      </c>
    </row>
    <row r="135" spans="2:4" x14ac:dyDescent="0.35">
      <c r="B135" s="34"/>
      <c r="C135" s="34">
        <v>2</v>
      </c>
      <c r="D135" s="34" t="str">
        <f>Tabellen_M!D385</f>
        <v>TG Altdorf 2 (6. BzL)</v>
      </c>
    </row>
    <row r="136" spans="2:4" x14ac:dyDescent="0.35">
      <c r="B136" s="34"/>
      <c r="C136" s="34">
        <v>3</v>
      </c>
      <c r="D136" s="34" t="str">
        <f>Tabellen_M!D386</f>
        <v>SG Waldkirch/Denzlingen 2 (7. BzL)</v>
      </c>
    </row>
    <row r="137" spans="2:4" x14ac:dyDescent="0.35">
      <c r="B137" s="34"/>
      <c r="C137" s="34">
        <v>4</v>
      </c>
      <c r="D137" s="34" t="str">
        <f>Tabellen_M!D387</f>
        <v>TV Bötzingen (8. BzL)</v>
      </c>
    </row>
    <row r="138" spans="2:4" x14ac:dyDescent="0.35">
      <c r="B138" s="34"/>
      <c r="C138" s="34">
        <v>5</v>
      </c>
      <c r="D138" s="34" t="str">
        <f>Tabellen_M!D388</f>
        <v>TSV Alemannia Freiburg-Zähringen 3 (9. BzL)</v>
      </c>
    </row>
    <row r="139" spans="2:4" x14ac:dyDescent="0.35">
      <c r="B139" s="34"/>
      <c r="C139" s="34">
        <v>6</v>
      </c>
      <c r="D139" s="34" t="str">
        <f>Tabellen_M!D389</f>
        <v>HC Emmendingen (10. BzL)</v>
      </c>
    </row>
    <row r="140" spans="2:4" x14ac:dyDescent="0.35">
      <c r="B140" s="34"/>
      <c r="C140" s="34">
        <v>7</v>
      </c>
      <c r="D140" s="34" t="str">
        <f>Tabellen_M!D390</f>
        <v>DJK Bad Säckingen (11. BzL)</v>
      </c>
    </row>
    <row r="141" spans="2:4" x14ac:dyDescent="0.35">
      <c r="B141" s="34"/>
      <c r="C141" s="34">
        <v>8</v>
      </c>
      <c r="D141" s="34" t="str">
        <f>Tabellen_M!D391</f>
        <v>SG Köndringen/Teningen 4 (1. BK1)</v>
      </c>
    </row>
    <row r="142" spans="2:4" x14ac:dyDescent="0.35">
      <c r="B142" s="34"/>
      <c r="C142" s="34">
        <v>9</v>
      </c>
      <c r="D142" s="34" t="str">
        <f>Tabellen_M!D392</f>
        <v>HG Müllheim/Neuenburg 3 (2. BK1)</v>
      </c>
    </row>
    <row r="143" spans="2:4" x14ac:dyDescent="0.35">
      <c r="B143" s="34"/>
      <c r="C143" s="34">
        <v>10</v>
      </c>
      <c r="D143" s="34" t="str">
        <f>Tabellen_M!D393</f>
        <v>SG Freiburg 3 (3. BK1)</v>
      </c>
    </row>
    <row r="144" spans="2:4" x14ac:dyDescent="0.35">
      <c r="B144" s="34"/>
      <c r="C144" s="59" t="s">
        <v>211</v>
      </c>
      <c r="D144" s="34" t="str">
        <f>Tabellen_M!D394</f>
        <v>HandBall Löwen Heitersheim 2 (4. BK1)</v>
      </c>
    </row>
    <row r="145" spans="2:4" x14ac:dyDescent="0.35">
      <c r="B145" s="34"/>
      <c r="C145" s="59" t="s">
        <v>212</v>
      </c>
      <c r="D145" s="34" t="str">
        <f>Tabellen_M!D395</f>
        <v>Freiburger TS 1844 2 (5. BK1)</v>
      </c>
    </row>
    <row r="146" spans="2:4" x14ac:dyDescent="0.35">
      <c r="B146" s="34"/>
      <c r="C146" s="59" t="s">
        <v>213</v>
      </c>
      <c r="D146" s="34" t="str">
        <f>Tabellen_M!D396</f>
        <v>TV Zell (6. BK1)</v>
      </c>
    </row>
    <row r="148" spans="2:4" ht="18.5" x14ac:dyDescent="0.45">
      <c r="B148" s="34"/>
      <c r="C148" s="58" t="s">
        <v>202</v>
      </c>
      <c r="D148" s="34"/>
    </row>
    <row r="149" spans="2:4" x14ac:dyDescent="0.35">
      <c r="B149" s="34"/>
      <c r="C149" s="34">
        <v>1</v>
      </c>
      <c r="D149" s="34" t="str">
        <f>IF(Tabellen_M!D399=0,"",Tabellen_M!D399)</f>
        <v>HGW Hofweier 3 (8. OS/BK1)</v>
      </c>
    </row>
    <row r="150" spans="2:4" x14ac:dyDescent="0.35">
      <c r="B150" s="34"/>
      <c r="C150" s="34">
        <v>2</v>
      </c>
      <c r="D150" s="34" t="str">
        <f>IF(Tabellen_M!D400=0,"",Tabellen_M!D400)</f>
        <v>ETSV Offenburg (9. OS/BK1)</v>
      </c>
    </row>
    <row r="151" spans="2:4" x14ac:dyDescent="0.35">
      <c r="B151" s="34"/>
      <c r="C151" s="34">
        <v>3</v>
      </c>
      <c r="D151" s="34" t="str">
        <f>IF(Tabellen_M!D401=0,"",Tabellen_M!D401)</f>
        <v>TuS Altenheim 4 (1. OS/BK2)</v>
      </c>
    </row>
    <row r="152" spans="2:4" x14ac:dyDescent="0.35">
      <c r="B152" s="34"/>
      <c r="C152" s="34">
        <v>4</v>
      </c>
      <c r="D152" s="34" t="str">
        <f>IF(Tabellen_M!D402=0,"",Tabellen_M!D402)</f>
        <v>TV Friesenheim (2. OS/BK2)</v>
      </c>
    </row>
    <row r="153" spans="2:4" x14ac:dyDescent="0.35">
      <c r="B153" s="34"/>
      <c r="C153" s="34">
        <v>5</v>
      </c>
      <c r="D153" s="34" t="str">
        <f>IF(Tabellen_M!D403=0,"",Tabellen_M!D403)</f>
        <v>SG Gutach/Wolfach 3 (3. OS/BK2)</v>
      </c>
    </row>
    <row r="154" spans="2:4" x14ac:dyDescent="0.35">
      <c r="B154" s="34"/>
      <c r="C154" s="34">
        <v>6</v>
      </c>
      <c r="D154" s="34" t="str">
        <f>IF(Tabellen_M!D404=0,"",Tabellen_M!D404)</f>
        <v/>
      </c>
    </row>
    <row r="155" spans="2:4" x14ac:dyDescent="0.35">
      <c r="B155" s="34"/>
      <c r="C155" s="34">
        <v>7</v>
      </c>
      <c r="D155" s="34" t="str">
        <f>IF(Tabellen_M!D405=0,"",Tabellen_M!D405)</f>
        <v/>
      </c>
    </row>
    <row r="156" spans="2:4" x14ac:dyDescent="0.35">
      <c r="B156" s="34"/>
      <c r="C156" s="34">
        <v>8</v>
      </c>
      <c r="D156" s="34" t="str">
        <f>IF(Tabellen_M!D406=0,"",Tabellen_M!D406)</f>
        <v/>
      </c>
    </row>
    <row r="158" spans="2:4" ht="18.5" x14ac:dyDescent="0.45">
      <c r="B158" s="34"/>
      <c r="C158" s="58" t="s">
        <v>160</v>
      </c>
      <c r="D158" s="34"/>
    </row>
    <row r="159" spans="2:4" x14ac:dyDescent="0.35">
      <c r="B159" s="34"/>
      <c r="C159" s="34">
        <v>1</v>
      </c>
      <c r="D159" s="34" t="str">
        <f>IF(Tabellen_M!D412=0,"",Tabellen_M!D412)</f>
        <v>HandBall Löwen Heitersheim 2 (4. BK1)</v>
      </c>
    </row>
    <row r="160" spans="2:4" x14ac:dyDescent="0.35">
      <c r="B160" s="34"/>
      <c r="C160" s="34">
        <v>2</v>
      </c>
      <c r="D160" s="34" t="str">
        <f>IF(Tabellen_M!D413=0,"",Tabellen_M!D413)</f>
        <v>Freiburger TS 1844 2 (5. BK1)</v>
      </c>
    </row>
    <row r="161" spans="2:4" x14ac:dyDescent="0.35">
      <c r="B161" s="34"/>
      <c r="C161" s="34">
        <v>3</v>
      </c>
      <c r="D161" s="34" t="str">
        <f>IF(Tabellen_M!D414=0,"",Tabellen_M!D414)</f>
        <v>TV Zell (6. BK1)</v>
      </c>
    </row>
    <row r="162" spans="2:4" x14ac:dyDescent="0.35">
      <c r="B162" s="34"/>
      <c r="C162" s="34">
        <v>4</v>
      </c>
      <c r="D162" s="34" t="str">
        <f>IF(Tabellen_M!D415=0,"",Tabellen_M!D415)</f>
        <v>TuS Oberhausen 2 (7. BK1)</v>
      </c>
    </row>
    <row r="163" spans="2:4" x14ac:dyDescent="0.35">
      <c r="B163" s="34"/>
      <c r="C163" s="34">
        <v>5</v>
      </c>
      <c r="D163" s="34" t="str">
        <f>IF(Tabellen_M!D416=0,"",Tabellen_M!D416)</f>
        <v>TV Todtnau 2 (8. BK1)</v>
      </c>
    </row>
    <row r="164" spans="2:4" x14ac:dyDescent="0.35">
      <c r="B164" s="34"/>
      <c r="C164" s="34">
        <v>6</v>
      </c>
      <c r="D164" s="34" t="str">
        <f>IF(Tabellen_M!D417=0,"",Tabellen_M!D417)</f>
        <v>TSV March 2 (9. BK1)</v>
      </c>
    </row>
    <row r="165" spans="2:4" x14ac:dyDescent="0.35">
      <c r="B165" s="34"/>
      <c r="C165" s="34">
        <v>7</v>
      </c>
      <c r="D165" s="34" t="str">
        <f>IF(Tabellen_M!D418=0,"",Tabellen_M!D418)</f>
        <v>TV Neustadt (10. BK1)</v>
      </c>
    </row>
    <row r="166" spans="2:4" x14ac:dyDescent="0.35">
      <c r="B166" s="34"/>
      <c r="C166" s="34">
        <v>8</v>
      </c>
      <c r="D166" s="34" t="str">
        <f>IF(Tabellen_M!D419=0,"",Tabellen_M!D419)</f>
        <v/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7A4B-7E5A-4E2F-8C96-D42CD0D26110}">
  <dimension ref="B2:G128"/>
  <sheetViews>
    <sheetView tabSelected="1" workbookViewId="0">
      <selection activeCell="B2" sqref="B2"/>
    </sheetView>
  </sheetViews>
  <sheetFormatPr baseColWidth="10" defaultRowHeight="14.5" x14ac:dyDescent="0.35"/>
  <cols>
    <col min="2" max="2" width="5.6328125" customWidth="1"/>
    <col min="3" max="3" width="3.6328125" customWidth="1"/>
    <col min="4" max="5" width="40.6328125" customWidth="1"/>
    <col min="6" max="6" width="23.81640625" customWidth="1"/>
    <col min="7" max="7" width="14.453125" bestFit="1" customWidth="1"/>
  </cols>
  <sheetData>
    <row r="2" spans="2:7" ht="18.5" x14ac:dyDescent="0.45">
      <c r="B2" s="63" t="s">
        <v>286</v>
      </c>
      <c r="G2" s="31" t="str">
        <f>Ranking_M!G2</f>
        <v>10.11.2024</v>
      </c>
    </row>
    <row r="3" spans="2:7" ht="18.5" x14ac:dyDescent="0.45">
      <c r="B3" s="63" t="s">
        <v>287</v>
      </c>
      <c r="G3" s="31"/>
    </row>
    <row r="5" spans="2:7" ht="21" x14ac:dyDescent="0.5">
      <c r="B5" s="19" t="s">
        <v>142</v>
      </c>
    </row>
    <row r="7" spans="2:7" x14ac:dyDescent="0.35">
      <c r="B7" s="8" t="s">
        <v>284</v>
      </c>
    </row>
    <row r="9" spans="2:7" ht="21" x14ac:dyDescent="0.5">
      <c r="B9" s="18" t="s">
        <v>289</v>
      </c>
    </row>
    <row r="10" spans="2:7" ht="3" customHeight="1" x14ac:dyDescent="0.5">
      <c r="B10" s="18"/>
    </row>
    <row r="11" spans="2:7" x14ac:dyDescent="0.35">
      <c r="B11" s="33"/>
      <c r="C11" s="33" t="s">
        <v>143</v>
      </c>
      <c r="D11" s="33" t="s">
        <v>138</v>
      </c>
      <c r="E11" s="33" t="s">
        <v>139</v>
      </c>
      <c r="F11" s="33" t="s">
        <v>290</v>
      </c>
      <c r="G11" s="34"/>
    </row>
    <row r="12" spans="2:7" x14ac:dyDescent="0.35">
      <c r="B12" s="35" t="s">
        <v>101</v>
      </c>
      <c r="C12" s="34">
        <v>0</v>
      </c>
      <c r="D12" s="33" t="str">
        <f>Tabellen_F!D108&amp;Tabellen_F!E108</f>
        <v>HSG Freiburg 2 (1. OL)</v>
      </c>
      <c r="E12" s="34" t="str">
        <f>D12</f>
        <v>HSG Freiburg 2 (1. OL)</v>
      </c>
      <c r="F12" s="34" t="s">
        <v>288</v>
      </c>
      <c r="G12" s="34"/>
    </row>
    <row r="13" spans="2:7" ht="5" customHeight="1" x14ac:dyDescent="0.35">
      <c r="B13" s="35"/>
      <c r="C13" s="34"/>
      <c r="D13" s="33"/>
      <c r="E13" s="34"/>
      <c r="F13" s="34"/>
      <c r="G13" s="34"/>
    </row>
    <row r="14" spans="2:7" x14ac:dyDescent="0.35">
      <c r="B14" s="35" t="s">
        <v>101</v>
      </c>
      <c r="C14" s="34">
        <v>1</v>
      </c>
      <c r="D14" s="60" t="str">
        <f>Tabellen_F!D4&amp;Tabellen_F!E4</f>
        <v>TuS Steißlingen (Absteiger RL)</v>
      </c>
      <c r="E14" s="34" t="str">
        <f>D15</f>
        <v>SG Dornstetten (2. OL)</v>
      </c>
      <c r="F14" s="34" t="s">
        <v>103</v>
      </c>
      <c r="G14" s="34"/>
    </row>
    <row r="15" spans="2:7" x14ac:dyDescent="0.35">
      <c r="B15" s="35" t="s">
        <v>101</v>
      </c>
      <c r="C15" s="34">
        <f t="shared" ref="C15:C53" si="0">C14+1</f>
        <v>2</v>
      </c>
      <c r="D15" s="34" t="str">
        <f>Tabellen_F!D109&amp;Tabellen_F!E109</f>
        <v>SG Dornstetten (2. OL)</v>
      </c>
      <c r="E15" s="34" t="str">
        <f t="shared" ref="E15:E41" si="1">D16</f>
        <v>HB Kinzigtal (3. OL)</v>
      </c>
      <c r="F15" s="34" t="s">
        <v>103</v>
      </c>
      <c r="G15" s="34"/>
    </row>
    <row r="16" spans="2:7" x14ac:dyDescent="0.35">
      <c r="B16" s="35" t="s">
        <v>101</v>
      </c>
      <c r="C16" s="34">
        <f t="shared" si="0"/>
        <v>3</v>
      </c>
      <c r="D16" s="34" t="str">
        <f>Tabellen_F!D110&amp;Tabellen_F!E110</f>
        <v>HB Kinzigtal (3. OL)</v>
      </c>
      <c r="E16" s="34" t="str">
        <f t="shared" si="1"/>
        <v>TuS Helmlingen (4. OL)</v>
      </c>
      <c r="F16" s="34" t="s">
        <v>103</v>
      </c>
      <c r="G16" s="34"/>
    </row>
    <row r="17" spans="2:7" x14ac:dyDescent="0.35">
      <c r="B17" s="35" t="s">
        <v>101</v>
      </c>
      <c r="C17" s="34">
        <f t="shared" si="0"/>
        <v>4</v>
      </c>
      <c r="D17" s="37" t="str">
        <f>Tabellen_F!D111&amp;Tabellen_F!E111</f>
        <v>TuS Helmlingen (4. OL)</v>
      </c>
      <c r="E17" s="34" t="str">
        <f t="shared" si="1"/>
        <v>SG Maulburg/Steinen (5. OL)</v>
      </c>
      <c r="F17" s="34" t="s">
        <v>103</v>
      </c>
      <c r="G17" s="34"/>
    </row>
    <row r="18" spans="2:7" x14ac:dyDescent="0.35">
      <c r="B18" s="38" t="s">
        <v>101</v>
      </c>
      <c r="C18" s="39">
        <f t="shared" si="0"/>
        <v>5</v>
      </c>
      <c r="D18" s="40" t="str">
        <f>Tabellen_F!D112&amp;Tabellen_F!E112</f>
        <v>SG Maulburg/Steinen (5. OL)</v>
      </c>
      <c r="E18" s="39" t="str">
        <f t="shared" si="1"/>
        <v>TuS Ottenheim (6. OL)</v>
      </c>
      <c r="F18" s="39" t="s">
        <v>104</v>
      </c>
      <c r="G18" s="41" t="s">
        <v>261</v>
      </c>
    </row>
    <row r="19" spans="2:7" x14ac:dyDescent="0.35">
      <c r="B19" s="42" t="s">
        <v>101</v>
      </c>
      <c r="C19" s="43">
        <f t="shared" si="0"/>
        <v>6</v>
      </c>
      <c r="D19" s="64" t="str">
        <f>Tabellen_F!D113&amp;Tabellen_F!E113</f>
        <v>TuS Ottenheim (6. OL)</v>
      </c>
      <c r="E19" s="43" t="str">
        <f t="shared" si="1"/>
        <v>TuS Steißlingen 2 (7. OL)</v>
      </c>
      <c r="F19" s="43" t="s">
        <v>104</v>
      </c>
      <c r="G19" s="44" t="s">
        <v>262</v>
      </c>
    </row>
    <row r="20" spans="2:7" x14ac:dyDescent="0.35">
      <c r="B20" s="38" t="s">
        <v>101</v>
      </c>
      <c r="C20" s="39">
        <f t="shared" si="0"/>
        <v>7</v>
      </c>
      <c r="D20" s="39" t="str">
        <f>Tabellen_F!D114&amp;Tabellen_F!E114</f>
        <v>TuS Steißlingen 2 (7. OL)</v>
      </c>
      <c r="E20" s="39" t="str">
        <f t="shared" si="1"/>
        <v>SG Muggensturm/Kuppenheim (8. OL)</v>
      </c>
      <c r="F20" s="39" t="s">
        <v>105</v>
      </c>
      <c r="G20" s="41"/>
    </row>
    <row r="21" spans="2:7" x14ac:dyDescent="0.35">
      <c r="B21" s="35" t="s">
        <v>101</v>
      </c>
      <c r="C21" s="34">
        <f t="shared" si="0"/>
        <v>8</v>
      </c>
      <c r="D21" s="34" t="str">
        <f>Tabellen_F!D115&amp;Tabellen_F!E115</f>
        <v>SG Muggensturm/Kuppenheim (8. OL)</v>
      </c>
      <c r="E21" s="34" t="str">
        <f t="shared" si="1"/>
        <v>SV Allensbach 2 (9. OL)</v>
      </c>
      <c r="F21" s="34" t="s">
        <v>105</v>
      </c>
      <c r="G21" s="34"/>
    </row>
    <row r="22" spans="2:7" x14ac:dyDescent="0.35">
      <c r="B22" s="35" t="s">
        <v>101</v>
      </c>
      <c r="C22" s="34">
        <f t="shared" si="0"/>
        <v>9</v>
      </c>
      <c r="D22" s="34" t="str">
        <f>Tabellen_F!D116&amp;Tabellen_F!E116</f>
        <v>SV Allensbach 2 (9. OL)</v>
      </c>
      <c r="E22" s="45" t="str">
        <f t="shared" si="1"/>
        <v>SG TG Altdorf/DJK Ettenheim (1. LL-S)</v>
      </c>
      <c r="F22" s="34" t="s">
        <v>105</v>
      </c>
      <c r="G22" s="34"/>
    </row>
    <row r="23" spans="2:7" x14ac:dyDescent="0.35">
      <c r="B23" s="35" t="s">
        <v>101</v>
      </c>
      <c r="C23" s="34">
        <f t="shared" si="0"/>
        <v>10</v>
      </c>
      <c r="D23" s="47" t="str">
        <f>Tabellen_F!D117&amp;Tabellen_F!E117</f>
        <v>SG TG Altdorf/DJK Ettenheim (1. LL-S)</v>
      </c>
      <c r="E23" s="45" t="str">
        <f t="shared" si="1"/>
        <v>BSV Phönix Sinzheim (1. LL-N)</v>
      </c>
      <c r="F23" s="34" t="s">
        <v>105</v>
      </c>
      <c r="G23" s="34"/>
    </row>
    <row r="24" spans="2:7" x14ac:dyDescent="0.35">
      <c r="B24" s="35" t="s">
        <v>101</v>
      </c>
      <c r="C24" s="34">
        <f t="shared" si="0"/>
        <v>11</v>
      </c>
      <c r="D24" s="45" t="str">
        <f>Tabellen_F!D118&amp;Tabellen_F!E118</f>
        <v>BSV Phönix Sinzheim (1. LL-N)</v>
      </c>
      <c r="E24" s="57" t="str">
        <f t="shared" si="1"/>
        <v>SG Kappelwindeck/Steinbach 2 (10. OL)</v>
      </c>
      <c r="F24" s="34" t="s">
        <v>105</v>
      </c>
      <c r="G24" s="34"/>
    </row>
    <row r="25" spans="2:7" x14ac:dyDescent="0.35">
      <c r="B25" s="35" t="s">
        <v>101</v>
      </c>
      <c r="C25" s="34">
        <f t="shared" si="0"/>
        <v>12</v>
      </c>
      <c r="D25" s="34" t="str">
        <f>Tabellen_F!D119&amp;Tabellen_F!E119</f>
        <v>SG Kappelwindeck/Steinbach 2 (10. OL)</v>
      </c>
      <c r="E25" s="57" t="str">
        <f t="shared" si="1"/>
        <v>SG Gutach/Wolfach (11. OL)</v>
      </c>
      <c r="F25" s="34" t="s">
        <v>105</v>
      </c>
      <c r="G25" s="34"/>
    </row>
    <row r="26" spans="2:7" x14ac:dyDescent="0.35">
      <c r="B26" s="35" t="s">
        <v>101</v>
      </c>
      <c r="C26" s="34">
        <f t="shared" si="0"/>
        <v>13</v>
      </c>
      <c r="D26" s="37" t="str">
        <f>Tabellen_F!D120&amp;Tabellen_F!E120</f>
        <v>SG Gutach/Wolfach (11. OL)</v>
      </c>
      <c r="E26" s="57" t="str">
        <f t="shared" si="1"/>
        <v>HSG Dreiland (12. OL)</v>
      </c>
      <c r="F26" s="34" t="s">
        <v>105</v>
      </c>
      <c r="G26" s="34"/>
    </row>
    <row r="27" spans="2:7" x14ac:dyDescent="0.35">
      <c r="B27" s="38" t="s">
        <v>101</v>
      </c>
      <c r="C27" s="39">
        <f t="shared" si="0"/>
        <v>14</v>
      </c>
      <c r="D27" s="40" t="str">
        <f>Tabellen_F!D121&amp;Tabellen_F!E121</f>
        <v>HSG Dreiland (12. OL)</v>
      </c>
      <c r="E27" s="48" t="str">
        <f t="shared" si="1"/>
        <v>SF Eintr. Freiburg (2. LL-S)</v>
      </c>
      <c r="F27" s="39" t="s">
        <v>106</v>
      </c>
      <c r="G27" s="41" t="s">
        <v>263</v>
      </c>
    </row>
    <row r="28" spans="2:7" x14ac:dyDescent="0.35">
      <c r="B28" s="35" t="s">
        <v>101</v>
      </c>
      <c r="C28" s="34">
        <f t="shared" si="0"/>
        <v>15</v>
      </c>
      <c r="D28" s="47" t="str">
        <f>Tabellen_F!D122&amp;Tabellen_F!E122</f>
        <v>SF Eintr. Freiburg (2. LL-S)</v>
      </c>
      <c r="E28" s="45" t="str">
        <f t="shared" si="1"/>
        <v>SG Baden-Baden/Sandweier (2. LL-N)</v>
      </c>
      <c r="F28" s="34" t="s">
        <v>106</v>
      </c>
      <c r="G28" s="49" t="s">
        <v>264</v>
      </c>
    </row>
    <row r="29" spans="2:7" x14ac:dyDescent="0.35">
      <c r="B29" s="35" t="s">
        <v>101</v>
      </c>
      <c r="C29" s="34">
        <f t="shared" si="0"/>
        <v>16</v>
      </c>
      <c r="D29" s="45" t="str">
        <f>Tabellen_F!D123&amp;Tabellen_F!E123</f>
        <v>SG Baden-Baden/Sandweier (2. LL-N)</v>
      </c>
      <c r="E29" s="45" t="str">
        <f t="shared" si="1"/>
        <v>HSG Mimmenhausen/Mühlhofen (3. LL-S)</v>
      </c>
      <c r="F29" s="34" t="s">
        <v>106</v>
      </c>
      <c r="G29" s="49" t="s">
        <v>265</v>
      </c>
    </row>
    <row r="30" spans="2:7" x14ac:dyDescent="0.35">
      <c r="B30" s="42" t="s">
        <v>101</v>
      </c>
      <c r="C30" s="43">
        <f t="shared" si="0"/>
        <v>17</v>
      </c>
      <c r="D30" s="50" t="str">
        <f>Tabellen_F!D124&amp;Tabellen_F!E124</f>
        <v>HSG Mimmenhausen/Mühlhofen (3. LL-S)</v>
      </c>
      <c r="E30" s="50" t="str">
        <f t="shared" si="1"/>
        <v>HSG Hanauerland (3. LL-N)</v>
      </c>
      <c r="F30" s="43" t="s">
        <v>106</v>
      </c>
      <c r="G30" s="44" t="s">
        <v>266</v>
      </c>
    </row>
    <row r="31" spans="2:7" x14ac:dyDescent="0.35">
      <c r="B31" s="35" t="s">
        <v>101</v>
      </c>
      <c r="C31" s="34">
        <f t="shared" si="0"/>
        <v>18</v>
      </c>
      <c r="D31" s="46" t="str">
        <f>Tabellen_F!D125&amp;Tabellen_F!E125</f>
        <v>HSG Hanauerland (3. LL-N)</v>
      </c>
      <c r="E31" s="45" t="str">
        <f t="shared" si="1"/>
        <v>TSV Alemannia Freiburg-Zähringen (4. LL-S)</v>
      </c>
      <c r="F31" s="34" t="s">
        <v>107</v>
      </c>
      <c r="G31" s="49"/>
    </row>
    <row r="32" spans="2:7" x14ac:dyDescent="0.35">
      <c r="B32" s="35" t="s">
        <v>101</v>
      </c>
      <c r="C32" s="34">
        <f t="shared" si="0"/>
        <v>19</v>
      </c>
      <c r="D32" s="47" t="str">
        <f>Tabellen_F!D126&amp;Tabellen_F!E126</f>
        <v>TSV Alemannia Freiburg-Zähringen (4. LL-S)</v>
      </c>
      <c r="E32" s="45" t="str">
        <f t="shared" si="1"/>
        <v>SG Scutro (4. LL-N)</v>
      </c>
      <c r="F32" s="34" t="s">
        <v>107</v>
      </c>
      <c r="G32" s="49"/>
    </row>
    <row r="33" spans="2:7" x14ac:dyDescent="0.35">
      <c r="B33" s="35" t="s">
        <v>101</v>
      </c>
      <c r="C33" s="34">
        <f t="shared" si="0"/>
        <v>20</v>
      </c>
      <c r="D33" s="46" t="str">
        <f>Tabellen_F!D127&amp;Tabellen_F!E127</f>
        <v>SG Scutro (4. LL-N)</v>
      </c>
      <c r="E33" s="45" t="str">
        <f t="shared" si="1"/>
        <v>SG Ottersweier/Großweier (5. LL-N)</v>
      </c>
      <c r="F33" s="34" t="s">
        <v>107</v>
      </c>
      <c r="G33" s="49"/>
    </row>
    <row r="34" spans="2:7" x14ac:dyDescent="0.35">
      <c r="B34" s="35" t="s">
        <v>101</v>
      </c>
      <c r="C34" s="34">
        <f t="shared" si="0"/>
        <v>21</v>
      </c>
      <c r="D34" s="45" t="str">
        <f>Tabellen_F!D128&amp;Tabellen_F!E128</f>
        <v>SG Ottersweier/Großweier (5. LL-N)</v>
      </c>
      <c r="E34" s="45" t="str">
        <f t="shared" si="1"/>
        <v>HSG Konstanz (5. LL-S)</v>
      </c>
      <c r="F34" s="34" t="s">
        <v>107</v>
      </c>
      <c r="G34" s="34"/>
    </row>
    <row r="35" spans="2:7" x14ac:dyDescent="0.35">
      <c r="B35" s="35" t="s">
        <v>101</v>
      </c>
      <c r="C35" s="34">
        <f t="shared" si="0"/>
        <v>22</v>
      </c>
      <c r="D35" s="45" t="str">
        <f>Tabellen_F!D129&amp;Tabellen_F!E129</f>
        <v>HSG Konstanz (5. LL-S)</v>
      </c>
      <c r="E35" s="45" t="str">
        <f t="shared" si="1"/>
        <v>Murgtal Panthers (6. LL-N)</v>
      </c>
      <c r="F35" s="34" t="s">
        <v>107</v>
      </c>
      <c r="G35" s="34"/>
    </row>
    <row r="36" spans="2:7" x14ac:dyDescent="0.35">
      <c r="B36" s="35" t="s">
        <v>101</v>
      </c>
      <c r="C36" s="34">
        <f t="shared" si="0"/>
        <v>23</v>
      </c>
      <c r="D36" s="45" t="str">
        <f>Tabellen_F!D130&amp;Tabellen_F!E130</f>
        <v>Murgtal Panthers (6. LL-N)</v>
      </c>
      <c r="E36" s="45" t="str">
        <f t="shared" si="1"/>
        <v>SG Waldkirch/Denzlingen (6. LL-S)</v>
      </c>
      <c r="F36" s="34" t="s">
        <v>107</v>
      </c>
      <c r="G36" s="34"/>
    </row>
    <row r="37" spans="2:7" x14ac:dyDescent="0.35">
      <c r="B37" s="35" t="s">
        <v>101</v>
      </c>
      <c r="C37" s="34">
        <f t="shared" si="0"/>
        <v>24</v>
      </c>
      <c r="D37" s="47" t="str">
        <f>Tabellen_F!D131&amp;Tabellen_F!E131</f>
        <v>SG Waldkirch/Denzlingen (6. LL-S)</v>
      </c>
      <c r="E37" s="45" t="str">
        <f t="shared" si="1"/>
        <v>SG Ohlsbach/Elgersweier/Zunsweier (7. LL-N)</v>
      </c>
      <c r="F37" s="34" t="s">
        <v>107</v>
      </c>
      <c r="G37" s="34"/>
    </row>
    <row r="38" spans="2:7" x14ac:dyDescent="0.35">
      <c r="B38" s="35" t="s">
        <v>101</v>
      </c>
      <c r="C38" s="34">
        <f t="shared" si="0"/>
        <v>25</v>
      </c>
      <c r="D38" s="46" t="str">
        <f>Tabellen_F!D132&amp;Tabellen_F!E132</f>
        <v>SG Ohlsbach/Elgersweier/Zunsweier (7. LL-N)</v>
      </c>
      <c r="E38" s="45" t="str">
        <f t="shared" si="1"/>
        <v>TSV March (7. LL-S)</v>
      </c>
      <c r="F38" s="34" t="s">
        <v>107</v>
      </c>
      <c r="G38" s="34"/>
    </row>
    <row r="39" spans="2:7" x14ac:dyDescent="0.35">
      <c r="B39" s="35" t="s">
        <v>101</v>
      </c>
      <c r="C39" s="34">
        <f t="shared" si="0"/>
        <v>26</v>
      </c>
      <c r="D39" s="47" t="str">
        <f>Tabellen_F!D133&amp;Tabellen_F!E133</f>
        <v>TSV March (7. LL-S)</v>
      </c>
      <c r="E39" s="45" t="str">
        <f t="shared" si="1"/>
        <v>TV St. Georgen/Schw. (8. LL-S)</v>
      </c>
      <c r="F39" s="34" t="s">
        <v>107</v>
      </c>
      <c r="G39" s="34"/>
    </row>
    <row r="40" spans="2:7" x14ac:dyDescent="0.35">
      <c r="B40" s="35" t="s">
        <v>101</v>
      </c>
      <c r="C40" s="34">
        <f t="shared" si="0"/>
        <v>27</v>
      </c>
      <c r="D40" s="45" t="str">
        <f>Tabellen_F!D134&amp;Tabellen_F!E134</f>
        <v>TV St. Georgen/Schw. (8. LL-S)</v>
      </c>
      <c r="E40" s="45" t="str">
        <f t="shared" si="1"/>
        <v>TuS Altenheim (8. LL-N)</v>
      </c>
      <c r="F40" s="34" t="s">
        <v>107</v>
      </c>
      <c r="G40" s="34"/>
    </row>
    <row r="41" spans="2:7" x14ac:dyDescent="0.35">
      <c r="B41" s="38" t="s">
        <v>101</v>
      </c>
      <c r="C41" s="39">
        <f t="shared" si="0"/>
        <v>28</v>
      </c>
      <c r="D41" s="62" t="str">
        <f>Tabellen_F!D135&amp;Tabellen_F!E135</f>
        <v>TuS Altenheim (8. LL-N)</v>
      </c>
      <c r="E41" s="48" t="str">
        <f t="shared" si="1"/>
        <v>HSG Meißenheim/Nonnenweier (9. LL-N)</v>
      </c>
      <c r="F41" s="39" t="s">
        <v>108</v>
      </c>
      <c r="G41" s="41" t="s">
        <v>267</v>
      </c>
    </row>
    <row r="42" spans="2:7" x14ac:dyDescent="0.35">
      <c r="B42" s="35" t="s">
        <v>101</v>
      </c>
      <c r="C42" s="34">
        <f t="shared" si="0"/>
        <v>29</v>
      </c>
      <c r="D42" s="46" t="str">
        <f>Tabellen_F!D136&amp;Tabellen_F!E136</f>
        <v>HSG Meißenheim/Nonnenweier (9. LL-N)</v>
      </c>
      <c r="E42" s="53" t="str">
        <f>D43</f>
        <v>HR Rastatt/Niederbühl (1. RA)</v>
      </c>
      <c r="F42" s="34" t="s">
        <v>108</v>
      </c>
      <c r="G42" s="49" t="s">
        <v>268</v>
      </c>
    </row>
    <row r="43" spans="2:7" x14ac:dyDescent="0.35">
      <c r="B43" s="35" t="s">
        <v>101</v>
      </c>
      <c r="C43" s="34">
        <f t="shared" si="0"/>
        <v>30</v>
      </c>
      <c r="D43" s="53" t="str">
        <f>Tabellen_F!D152&amp;Tabellen_F!E152</f>
        <v>HR Rastatt/Niederbühl (1. RA)</v>
      </c>
      <c r="E43" s="53" t="str">
        <f t="shared" ref="E43:E52" si="2">D44</f>
        <v>TuS Steißlingen 3 (1. He/Bo)</v>
      </c>
      <c r="F43" s="34" t="s">
        <v>108</v>
      </c>
      <c r="G43" s="49" t="s">
        <v>269</v>
      </c>
    </row>
    <row r="44" spans="2:7" x14ac:dyDescent="0.35">
      <c r="B44" s="35" t="s">
        <v>101</v>
      </c>
      <c r="C44" s="34">
        <f t="shared" si="0"/>
        <v>31</v>
      </c>
      <c r="D44" s="53" t="str">
        <f>Tabellen_F!D153&amp;Tabellen_F!E153</f>
        <v>TuS Steißlingen 3 (1. He/Bo)</v>
      </c>
      <c r="E44" s="53" t="str">
        <f t="shared" si="2"/>
        <v>SF Eintr. Freiburg 2 (1. FR/OR)</v>
      </c>
      <c r="F44" s="34" t="s">
        <v>108</v>
      </c>
      <c r="G44" s="49" t="s">
        <v>270</v>
      </c>
    </row>
    <row r="45" spans="2:7" x14ac:dyDescent="0.35">
      <c r="B45" s="35" t="s">
        <v>101</v>
      </c>
      <c r="C45" s="34">
        <f t="shared" si="0"/>
        <v>32</v>
      </c>
      <c r="D45" s="52" t="str">
        <f>Tabellen_F!D154&amp;Tabellen_F!E154</f>
        <v>SF Eintr. Freiburg 2 (1. FR/OR)</v>
      </c>
      <c r="E45" s="53" t="str">
        <f t="shared" si="2"/>
        <v>HSG Ortenau Süd (1. OG/SW)</v>
      </c>
      <c r="F45" s="34" t="s">
        <v>108</v>
      </c>
      <c r="G45" s="49" t="s">
        <v>271</v>
      </c>
    </row>
    <row r="46" spans="2:7" x14ac:dyDescent="0.35">
      <c r="B46" s="35" t="s">
        <v>101</v>
      </c>
      <c r="C46" s="34">
        <f t="shared" si="0"/>
        <v>33</v>
      </c>
      <c r="D46" s="54" t="str">
        <f>Tabellen_F!D155&amp;Tabellen_F!E155</f>
        <v>HSG Ortenau Süd (1. OG/SW)</v>
      </c>
      <c r="E46" s="45" t="str">
        <f t="shared" si="2"/>
        <v>HSG Freiburg 3 (9. LL-S)</v>
      </c>
      <c r="F46" s="34" t="s">
        <v>108</v>
      </c>
      <c r="G46" s="49" t="s">
        <v>272</v>
      </c>
    </row>
    <row r="47" spans="2:7" x14ac:dyDescent="0.35">
      <c r="B47" s="35" t="s">
        <v>101</v>
      </c>
      <c r="C47" s="34">
        <f t="shared" si="0"/>
        <v>34</v>
      </c>
      <c r="D47" s="47" t="str">
        <f>Tabellen_F!D137&amp;Tabellen_F!E137</f>
        <v>HSG Freiburg 3 (9. LL-S)</v>
      </c>
      <c r="E47" s="45" t="str">
        <f t="shared" si="2"/>
        <v>HSC Radolfzell (10. LL-S)</v>
      </c>
      <c r="F47" s="34" t="s">
        <v>108</v>
      </c>
      <c r="G47" s="49" t="s">
        <v>273</v>
      </c>
    </row>
    <row r="48" spans="2:7" x14ac:dyDescent="0.35">
      <c r="B48" s="42" t="s">
        <v>101</v>
      </c>
      <c r="C48" s="43">
        <f t="shared" si="0"/>
        <v>35</v>
      </c>
      <c r="D48" s="50" t="str">
        <f>Tabellen_F!D138&amp;Tabellen_F!E138</f>
        <v>HSC Radolfzell (10. LL-S)</v>
      </c>
      <c r="E48" s="50" t="str">
        <f t="shared" si="2"/>
        <v>ASV Ottenhöfen (10. LL-N)</v>
      </c>
      <c r="F48" s="43" t="s">
        <v>108</v>
      </c>
      <c r="G48" s="44" t="s">
        <v>274</v>
      </c>
    </row>
    <row r="49" spans="2:7" x14ac:dyDescent="0.35">
      <c r="B49" s="35" t="s">
        <v>101</v>
      </c>
      <c r="C49" s="34">
        <f t="shared" si="0"/>
        <v>36</v>
      </c>
      <c r="D49" s="46" t="str">
        <f>Tabellen_F!D139&amp;Tabellen_F!E139</f>
        <v>ASV Ottenhöfen (10. LL-N)</v>
      </c>
      <c r="E49" s="45" t="str">
        <f t="shared" si="2"/>
        <v>HSG Oberer Hegau (11. LL-S)</v>
      </c>
      <c r="F49" s="34" t="s">
        <v>109</v>
      </c>
      <c r="G49" s="49"/>
    </row>
    <row r="50" spans="2:7" x14ac:dyDescent="0.35">
      <c r="B50" s="35" t="s">
        <v>101</v>
      </c>
      <c r="C50" s="34">
        <f t="shared" si="0"/>
        <v>37</v>
      </c>
      <c r="D50" s="45" t="str">
        <f>Tabellen_F!D140&amp;Tabellen_F!E140</f>
        <v>HSG Oberer Hegau (11. LL-S)</v>
      </c>
      <c r="E50" s="45" t="str">
        <f t="shared" si="2"/>
        <v>TuS Ottenheim 2 (11. LL-N)</v>
      </c>
      <c r="F50" s="34" t="s">
        <v>109</v>
      </c>
      <c r="G50" s="49"/>
    </row>
    <row r="51" spans="2:7" x14ac:dyDescent="0.35">
      <c r="B51" s="35" t="s">
        <v>101</v>
      </c>
      <c r="C51" s="34">
        <f t="shared" si="0"/>
        <v>38</v>
      </c>
      <c r="D51" s="46" t="str">
        <f>Tabellen_F!D141&amp;Tabellen_F!E141</f>
        <v>TuS Ottenheim 2 (11. LL-N)</v>
      </c>
      <c r="E51" s="45" t="str">
        <f t="shared" si="2"/>
        <v>HG Müllheim/Neuenburg (12. LL-S)</v>
      </c>
      <c r="F51" s="34" t="s">
        <v>109</v>
      </c>
      <c r="G51" s="49"/>
    </row>
    <row r="52" spans="2:7" x14ac:dyDescent="0.35">
      <c r="B52" s="35" t="s">
        <v>101</v>
      </c>
      <c r="C52" s="34">
        <f t="shared" si="0"/>
        <v>39</v>
      </c>
      <c r="D52" s="47" t="str">
        <f>Tabellen_F!D142&amp;Tabellen_F!E142</f>
        <v>HG Müllheim/Neuenburg (12. LL-S)</v>
      </c>
      <c r="E52" s="45" t="str">
        <f t="shared" si="2"/>
        <v>TuS Schutterwald 2 (12. LL-N)</v>
      </c>
      <c r="F52" s="34" t="s">
        <v>109</v>
      </c>
      <c r="G52" s="49"/>
    </row>
    <row r="53" spans="2:7" x14ac:dyDescent="0.35">
      <c r="B53" s="35" t="s">
        <v>101</v>
      </c>
      <c r="C53" s="34">
        <f t="shared" si="0"/>
        <v>40</v>
      </c>
      <c r="D53" s="46" t="str">
        <f>Tabellen_F!D143&amp;Tabellen_F!E143</f>
        <v>TuS Schutterwald 2 (12. LL-N)</v>
      </c>
      <c r="E53" s="45"/>
      <c r="F53" s="34" t="s">
        <v>109</v>
      </c>
      <c r="G53" s="49"/>
    </row>
    <row r="56" spans="2:7" ht="21" x14ac:dyDescent="0.5">
      <c r="B56" s="18" t="s">
        <v>208</v>
      </c>
    </row>
    <row r="58" spans="2:7" x14ac:dyDescent="0.35">
      <c r="B58" t="s">
        <v>209</v>
      </c>
    </row>
    <row r="59" spans="2:7" x14ac:dyDescent="0.35">
      <c r="B59" t="s">
        <v>210</v>
      </c>
    </row>
    <row r="61" spans="2:7" ht="18.5" x14ac:dyDescent="0.45">
      <c r="B61" s="34"/>
      <c r="C61" s="58" t="s">
        <v>140</v>
      </c>
      <c r="D61" s="34"/>
    </row>
    <row r="62" spans="2:7" x14ac:dyDescent="0.35">
      <c r="B62" s="34"/>
      <c r="C62" s="34">
        <f>Tabellen_F!C208</f>
        <v>1</v>
      </c>
      <c r="D62" s="45" t="str">
        <f>Tabellen_F!D208</f>
        <v>TuS Altenheim (8. LL-N)</v>
      </c>
    </row>
    <row r="63" spans="2:7" x14ac:dyDescent="0.35">
      <c r="B63" s="34"/>
      <c r="C63" s="34">
        <f>Tabellen_F!C209</f>
        <v>2</v>
      </c>
      <c r="D63" s="45" t="str">
        <f>Tabellen_F!D209</f>
        <v>HSG Meißenheim/Nonnenweier (9. LL-N)</v>
      </c>
    </row>
    <row r="64" spans="2:7" x14ac:dyDescent="0.35">
      <c r="B64" s="34"/>
      <c r="C64" s="34">
        <f>Tabellen_F!C210</f>
        <v>3</v>
      </c>
      <c r="D64" s="47" t="str">
        <f>Tabellen_F!D210</f>
        <v>HSG Freiburg 3 (9. LL-S)</v>
      </c>
    </row>
    <row r="65" spans="2:4" x14ac:dyDescent="0.35">
      <c r="B65" s="34"/>
      <c r="C65" s="34">
        <f>Tabellen_F!C211</f>
        <v>4</v>
      </c>
      <c r="D65" s="45" t="str">
        <f>Tabellen_F!D211</f>
        <v>ASV Ottenhöfen (10. LL-N)</v>
      </c>
    </row>
    <row r="66" spans="2:4" x14ac:dyDescent="0.35">
      <c r="B66" s="34"/>
      <c r="C66" s="34">
        <f>Tabellen_F!C212</f>
        <v>5</v>
      </c>
      <c r="D66" s="45" t="str">
        <f>Tabellen_F!D212</f>
        <v>TuS Ottenheim 2 (11. LL-N)</v>
      </c>
    </row>
    <row r="67" spans="2:4" x14ac:dyDescent="0.35">
      <c r="B67" s="34"/>
      <c r="C67" s="34">
        <f>Tabellen_F!C213</f>
        <v>6</v>
      </c>
      <c r="D67" s="47" t="str">
        <f>Tabellen_F!D213</f>
        <v>HG Müllheim/Neuenburg (12. LL-S)</v>
      </c>
    </row>
    <row r="68" spans="2:4" x14ac:dyDescent="0.35">
      <c r="B68" s="34"/>
      <c r="C68" s="34">
        <f>Tabellen_F!C214</f>
        <v>7</v>
      </c>
      <c r="D68" s="45" t="str">
        <f>Tabellen_F!D214</f>
        <v>TuS Schutterwald 2 (12. LL-N)</v>
      </c>
    </row>
    <row r="69" spans="2:4" x14ac:dyDescent="0.35">
      <c r="B69" s="34"/>
      <c r="C69" s="34">
        <f>Tabellen_F!C215</f>
        <v>8</v>
      </c>
      <c r="D69" s="52" t="str">
        <f>Tabellen_F!D215</f>
        <v>SF Eintr. Freiburg 2 (1. FR/OR)</v>
      </c>
    </row>
    <row r="70" spans="2:4" x14ac:dyDescent="0.35">
      <c r="B70" s="34"/>
      <c r="C70" s="34">
        <f>Tabellen_F!C216</f>
        <v>9</v>
      </c>
      <c r="D70" s="53" t="str">
        <f>Tabellen_F!D216</f>
        <v>HSG Ortenau Süd (1. OG/SW)</v>
      </c>
    </row>
    <row r="71" spans="2:4" x14ac:dyDescent="0.35">
      <c r="B71" s="34"/>
      <c r="C71" s="34">
        <f>Tabellen_F!C217</f>
        <v>10</v>
      </c>
      <c r="D71" s="33" t="str">
        <f>Tabellen_F!D217</f>
        <v>TV Todtnau (2. FR/OR)</v>
      </c>
    </row>
    <row r="72" spans="2:4" x14ac:dyDescent="0.35">
      <c r="B72" s="34"/>
      <c r="C72" s="59" t="s">
        <v>211</v>
      </c>
      <c r="D72" s="56" t="str">
        <f>Tabellen_F!D218</f>
        <v>TuS Altenheim 2 (2. OG/SW)</v>
      </c>
    </row>
    <row r="73" spans="2:4" x14ac:dyDescent="0.35">
      <c r="B73" s="34"/>
      <c r="C73" s="59" t="s">
        <v>212</v>
      </c>
      <c r="D73" s="33" t="str">
        <f>Tabellen_F!D219</f>
        <v>Freiburger TS 1844 (3. FR/OR)</v>
      </c>
    </row>
    <row r="74" spans="2:4" x14ac:dyDescent="0.35">
      <c r="B74" s="34"/>
      <c r="C74" s="59" t="s">
        <v>213</v>
      </c>
      <c r="D74" s="34" t="str">
        <f>Tabellen_F!D220</f>
        <v>SG Scutro 2 (3. OG/SW)</v>
      </c>
    </row>
    <row r="76" spans="2:4" ht="18.5" x14ac:dyDescent="0.45">
      <c r="B76" s="34"/>
      <c r="C76" s="58" t="s">
        <v>174</v>
      </c>
      <c r="D76" s="34"/>
    </row>
    <row r="77" spans="2:4" x14ac:dyDescent="0.35">
      <c r="B77" s="34"/>
      <c r="C77" s="34">
        <f>Tabellen_F!C223</f>
        <v>1</v>
      </c>
      <c r="D77" s="34" t="str">
        <f>IF(Tabellen_F!D223=0,"",Tabellen_F!D223)</f>
        <v>TuS Altenheim 2 (2. OG/SW)</v>
      </c>
    </row>
    <row r="78" spans="2:4" x14ac:dyDescent="0.35">
      <c r="B78" s="34"/>
      <c r="C78" s="34">
        <f>Tabellen_F!C224</f>
        <v>2</v>
      </c>
      <c r="D78" s="34" t="str">
        <f>IF(Tabellen_F!D224=0,"",Tabellen_F!D224)</f>
        <v>SG Scutro 2 (3. OG/SW)</v>
      </c>
    </row>
    <row r="79" spans="2:4" x14ac:dyDescent="0.35">
      <c r="B79" s="34"/>
      <c r="C79" s="34">
        <f>Tabellen_F!C225</f>
        <v>3</v>
      </c>
      <c r="D79" s="34" t="str">
        <f>IF(Tabellen_F!D225=0,"",Tabellen_F!D225)</f>
        <v>TV Friesenheim (4. OG/SW)</v>
      </c>
    </row>
    <row r="80" spans="2:4" x14ac:dyDescent="0.35">
      <c r="B80" s="34"/>
      <c r="C80" s="34">
        <f>Tabellen_F!C226</f>
        <v>4</v>
      </c>
      <c r="D80" s="34" t="str">
        <f>IF(Tabellen_F!D226=0,"",Tabellen_F!D226)</f>
        <v>TuS Helmlingen 2 (4. RA)</v>
      </c>
    </row>
    <row r="81" spans="2:4" x14ac:dyDescent="0.35">
      <c r="B81" s="34"/>
      <c r="C81" s="34">
        <f>Tabellen_F!C227</f>
        <v>5</v>
      </c>
      <c r="D81" s="34" t="str">
        <f>IF(Tabellen_F!D227=0,"",Tabellen_F!D227)</f>
        <v>SG Hornberg/Lauterbach/Triberg (5. OG/SW)</v>
      </c>
    </row>
    <row r="82" spans="2:4" x14ac:dyDescent="0.35">
      <c r="B82" s="34"/>
      <c r="C82" s="34">
        <f>Tabellen_F!C228</f>
        <v>6</v>
      </c>
      <c r="D82" s="34" t="str">
        <f>IF(Tabellen_F!D228=0,"",Tabellen_F!D228)</f>
        <v>SG Gengenbach/Unterharmersbach (6. OG/SW)</v>
      </c>
    </row>
    <row r="83" spans="2:4" x14ac:dyDescent="0.35">
      <c r="B83" s="34"/>
      <c r="C83" s="34">
        <f>Tabellen_F!C229</f>
        <v>7</v>
      </c>
      <c r="D83" s="34" t="str">
        <f>IF(Tabellen_F!D229=0,"",Tabellen_F!D229)</f>
        <v>SG Gutach/Wolfach 2 (7. OG/SW)</v>
      </c>
    </row>
    <row r="84" spans="2:4" x14ac:dyDescent="0.35">
      <c r="B84" s="34"/>
      <c r="C84" s="34">
        <f>Tabellen_F!C230</f>
        <v>8</v>
      </c>
      <c r="D84" s="34" t="str">
        <f>IF(Tabellen_F!D230=0,"",Tabellen_F!D230)</f>
        <v>HSG Hanauerland 2 (8. OG/SW)</v>
      </c>
    </row>
    <row r="85" spans="2:4" x14ac:dyDescent="0.35">
      <c r="B85" s="34"/>
      <c r="C85" s="34">
        <f>Tabellen_F!C231</f>
        <v>9</v>
      </c>
      <c r="D85" s="34" t="str">
        <f>IF(Tabellen_F!D231=0,"",Tabellen_F!D231)</f>
        <v>HSG Meißenheim/Nonnenweier 2 (9. OG/SW)</v>
      </c>
    </row>
    <row r="86" spans="2:4" x14ac:dyDescent="0.35">
      <c r="B86" s="34"/>
      <c r="C86" s="34">
        <f>Tabellen_F!C232</f>
        <v>10</v>
      </c>
      <c r="D86" s="34" t="str">
        <f>IF(Tabellen_F!D232=0,"",Tabellen_F!D232)</f>
        <v>ETSV Offenburg (10. OG/SW)</v>
      </c>
    </row>
    <row r="87" spans="2:4" x14ac:dyDescent="0.35">
      <c r="B87" s="34"/>
      <c r="C87" s="59" t="s">
        <v>211</v>
      </c>
      <c r="D87" s="34" t="str">
        <f>IF(Tabellen_F!D233=0,"",Tabellen_F!D233)</f>
        <v>ASV Ottenhöfen 2 (1. RA/BL)</v>
      </c>
    </row>
    <row r="88" spans="2:4" x14ac:dyDescent="0.35">
      <c r="B88" s="34"/>
      <c r="C88" s="59" t="s">
        <v>212</v>
      </c>
      <c r="D88" s="34" t="str">
        <f>IF(Tabellen_F!D234=0,"",Tabellen_F!D234)</f>
        <v/>
      </c>
    </row>
    <row r="89" spans="2:4" x14ac:dyDescent="0.35">
      <c r="B89" s="34"/>
      <c r="C89" s="59" t="s">
        <v>213</v>
      </c>
      <c r="D89" s="34" t="str">
        <f>IF(Tabellen_F!D235=0,"",Tabellen_F!D235)</f>
        <v/>
      </c>
    </row>
    <row r="91" spans="2:4" ht="18.5" x14ac:dyDescent="0.45">
      <c r="B91" s="34"/>
      <c r="C91" s="58" t="s">
        <v>112</v>
      </c>
      <c r="D91" s="34"/>
    </row>
    <row r="92" spans="2:4" x14ac:dyDescent="0.35">
      <c r="B92" s="34"/>
      <c r="C92" s="34">
        <f>Tabellen_F!C240</f>
        <v>1</v>
      </c>
      <c r="D92" s="34" t="str">
        <f>IF(Tabellen_F!D240=0,"",Tabellen_F!D240)</f>
        <v>Freiburger TS 1844 (3. FR/OR)</v>
      </c>
    </row>
    <row r="93" spans="2:4" x14ac:dyDescent="0.35">
      <c r="B93" s="34"/>
      <c r="C93" s="34">
        <f>Tabellen_F!C241</f>
        <v>2</v>
      </c>
      <c r="D93" s="34" t="str">
        <f>IF(Tabellen_F!D241=0,"",Tabellen_F!D241)</f>
        <v>HC Karsau (4. FR/OR)</v>
      </c>
    </row>
    <row r="94" spans="2:4" x14ac:dyDescent="0.35">
      <c r="B94" s="34"/>
      <c r="C94" s="34">
        <f>Tabellen_F!C242</f>
        <v>3</v>
      </c>
      <c r="D94" s="34" t="str">
        <f>IF(Tabellen_F!D242=0,"",Tabellen_F!D242)</f>
        <v>SG Kenzingen/Herbolzheim/Emmendingen (5. FR/OR)</v>
      </c>
    </row>
    <row r="95" spans="2:4" x14ac:dyDescent="0.35">
      <c r="B95" s="34"/>
      <c r="C95" s="34">
        <f>Tabellen_F!C243</f>
        <v>4</v>
      </c>
      <c r="D95" s="34" t="str">
        <f>IF(Tabellen_F!D243=0,"",Tabellen_F!D243)</f>
        <v>SG TG Altdorf/DJK Ettenheim 2 (6. FR/OR)</v>
      </c>
    </row>
    <row r="96" spans="2:4" x14ac:dyDescent="0.35">
      <c r="B96" s="34"/>
      <c r="C96" s="34">
        <f>Tabellen_F!C244</f>
        <v>5</v>
      </c>
      <c r="D96" s="34" t="str">
        <f>IF(Tabellen_F!D244=0,"",Tabellen_F!D244)</f>
        <v>SG Köndringen/Teningen (7. FR/OR)</v>
      </c>
    </row>
    <row r="97" spans="2:4" x14ac:dyDescent="0.35">
      <c r="B97" s="34"/>
      <c r="C97" s="34">
        <f>Tabellen_F!C245</f>
        <v>6</v>
      </c>
      <c r="D97" s="34" t="str">
        <f>IF(Tabellen_F!D245=0,"",Tabellen_F!D245)</f>
        <v>SG ESV/TVSTG Freiburg (8. FR/OR)</v>
      </c>
    </row>
    <row r="98" spans="2:4" x14ac:dyDescent="0.35">
      <c r="B98" s="34"/>
      <c r="C98" s="34">
        <f>Tabellen_F!C246</f>
        <v>7</v>
      </c>
      <c r="D98" s="34" t="str">
        <f>IF(Tabellen_F!D246=0,"",Tabellen_F!D246)</f>
        <v>HSV Schopfheim (9. FR/OR)</v>
      </c>
    </row>
    <row r="99" spans="2:4" x14ac:dyDescent="0.35">
      <c r="B99" s="34"/>
      <c r="C99" s="34">
        <f>Tabellen_F!C247</f>
        <v>8</v>
      </c>
      <c r="D99" s="34" t="str">
        <f>IF(Tabellen_F!D247=0,"",Tabellen_F!D247)</f>
        <v>HSG Dreiland 2 (10. FR/OR)</v>
      </c>
    </row>
    <row r="100" spans="2:4" x14ac:dyDescent="0.35">
      <c r="B100" s="34"/>
      <c r="C100" s="34">
        <f>Tabellen_F!C248</f>
        <v>9</v>
      </c>
      <c r="D100" s="34" t="str">
        <f>IF(Tabellen_F!D248=0,"",Tabellen_F!D248)</f>
        <v>Regio-Hummeln (1. BzL)</v>
      </c>
    </row>
    <row r="101" spans="2:4" x14ac:dyDescent="0.35">
      <c r="B101" s="34"/>
      <c r="C101" s="34">
        <f>Tabellen_F!C249</f>
        <v>10</v>
      </c>
      <c r="D101" s="34" t="str">
        <f>IF(Tabellen_F!D249=0,"",Tabellen_F!D249)</f>
        <v>TuS Oberhausen (2. BzL)</v>
      </c>
    </row>
    <row r="102" spans="2:4" x14ac:dyDescent="0.35">
      <c r="B102" s="34"/>
      <c r="C102" s="59" t="s">
        <v>211</v>
      </c>
      <c r="D102" s="34" t="str">
        <f>IF(Tabellen_F!D250=0,"",Tabellen_F!D250)</f>
        <v>SG Waldkirch/Denzlingen 2 (3. BzL)</v>
      </c>
    </row>
    <row r="103" spans="2:4" x14ac:dyDescent="0.35">
      <c r="B103" s="34"/>
      <c r="C103" s="59" t="s">
        <v>212</v>
      </c>
      <c r="D103" s="34" t="str">
        <f>IF(Tabellen_F!D251=0,"",Tabellen_F!D251)</f>
        <v>TSV Alemannia Freiburg-Zähringen 2 (4. BzL)</v>
      </c>
    </row>
    <row r="104" spans="2:4" x14ac:dyDescent="0.35">
      <c r="B104" s="34"/>
      <c r="C104" s="59" t="s">
        <v>213</v>
      </c>
      <c r="D104" s="34" t="str">
        <f>IF(Tabellen_F!D252=0,"",Tabellen_F!D252)</f>
        <v>HSG Freiburg 4 (5. BzL)</v>
      </c>
    </row>
    <row r="106" spans="2:4" ht="18.5" x14ac:dyDescent="0.45">
      <c r="B106" s="34"/>
      <c r="C106" s="58" t="s">
        <v>189</v>
      </c>
      <c r="D106" s="34"/>
    </row>
    <row r="107" spans="2:4" x14ac:dyDescent="0.35">
      <c r="B107" s="34"/>
      <c r="C107" s="34">
        <v>1</v>
      </c>
      <c r="D107" s="34" t="str">
        <f>IF(Tabellen_F!D255=0,"",Tabellen_F!D255)</f>
        <v>ASV Ottenhöfen 2 (1. RA/BL)</v>
      </c>
    </row>
    <row r="108" spans="2:4" x14ac:dyDescent="0.35">
      <c r="B108" s="34"/>
      <c r="C108" s="34">
        <v>2</v>
      </c>
      <c r="D108" s="34" t="str">
        <f>IF(Tabellen_F!D256=0,"",Tabellen_F!D256)</f>
        <v/>
      </c>
    </row>
    <row r="109" spans="2:4" x14ac:dyDescent="0.35">
      <c r="B109" s="34"/>
      <c r="C109" s="34">
        <v>3</v>
      </c>
      <c r="D109" s="34" t="str">
        <f>IF(Tabellen_F!D257=0,"",Tabellen_F!D257)</f>
        <v/>
      </c>
    </row>
    <row r="110" spans="2:4" x14ac:dyDescent="0.35">
      <c r="B110" s="34"/>
      <c r="C110" s="34">
        <v>4</v>
      </c>
      <c r="D110" s="34" t="str">
        <f>IF(Tabellen_F!D258=0,"",Tabellen_F!D258)</f>
        <v/>
      </c>
    </row>
    <row r="111" spans="2:4" x14ac:dyDescent="0.35">
      <c r="B111" s="34"/>
      <c r="C111" s="34">
        <v>5</v>
      </c>
      <c r="D111" s="34" t="str">
        <f>IF(Tabellen_F!D259=0,"",Tabellen_F!D259)</f>
        <v/>
      </c>
    </row>
    <row r="112" spans="2:4" x14ac:dyDescent="0.35">
      <c r="B112" s="34"/>
      <c r="C112" s="34">
        <v>6</v>
      </c>
      <c r="D112" s="34" t="str">
        <f>IF(Tabellen_F!D260=0,"",Tabellen_F!D260)</f>
        <v/>
      </c>
    </row>
    <row r="113" spans="2:4" x14ac:dyDescent="0.35">
      <c r="B113" s="34"/>
      <c r="C113" s="34">
        <v>7</v>
      </c>
      <c r="D113" s="34" t="str">
        <f>IF(Tabellen_F!D261=0,"",Tabellen_F!D261)</f>
        <v/>
      </c>
    </row>
    <row r="114" spans="2:4" x14ac:dyDescent="0.35">
      <c r="B114" s="34"/>
      <c r="C114" s="34">
        <v>8</v>
      </c>
      <c r="D114" s="34" t="str">
        <f>IF(Tabellen_F!D262=0,"",Tabellen_F!D262)</f>
        <v/>
      </c>
    </row>
    <row r="115" spans="2:4" x14ac:dyDescent="0.35">
      <c r="B115" s="34"/>
      <c r="C115" s="34">
        <v>9</v>
      </c>
      <c r="D115" s="34" t="str">
        <f>IF(Tabellen_F!D263=0,"",Tabellen_F!D263)</f>
        <v/>
      </c>
    </row>
    <row r="116" spans="2:4" x14ac:dyDescent="0.35">
      <c r="B116" s="34"/>
      <c r="C116" s="34">
        <v>10</v>
      </c>
      <c r="D116" s="34" t="str">
        <f>IF(Tabellen_F!D264=0,"",Tabellen_F!D264)</f>
        <v/>
      </c>
    </row>
    <row r="118" spans="2:4" ht="18.5" x14ac:dyDescent="0.45">
      <c r="B118" s="34"/>
      <c r="C118" s="58" t="s">
        <v>144</v>
      </c>
      <c r="D118" s="34"/>
    </row>
    <row r="119" spans="2:4" x14ac:dyDescent="0.35">
      <c r="B119" s="34"/>
      <c r="C119" s="34">
        <v>1</v>
      </c>
      <c r="D119" s="34" t="str">
        <f>IF(Tabellen_F!D270=0,"",Tabellen_F!D270)</f>
        <v>SG Waldkirch/Denzlingen 2 (3. BzL)</v>
      </c>
    </row>
    <row r="120" spans="2:4" x14ac:dyDescent="0.35">
      <c r="B120" s="34"/>
      <c r="C120" s="34">
        <v>2</v>
      </c>
      <c r="D120" s="34" t="str">
        <f>IF(Tabellen_F!D271=0,"",Tabellen_F!D271)</f>
        <v>TSV Alemannia Freiburg-Zähringen 2 (4. BzL)</v>
      </c>
    </row>
    <row r="121" spans="2:4" x14ac:dyDescent="0.35">
      <c r="B121" s="34"/>
      <c r="C121" s="34">
        <v>3</v>
      </c>
      <c r="D121" s="34" t="str">
        <f>IF(Tabellen_F!D272=0,"",Tabellen_F!D272)</f>
        <v>HSG Freiburg 4 (5. BzL)</v>
      </c>
    </row>
    <row r="122" spans="2:4" x14ac:dyDescent="0.35">
      <c r="B122" s="34"/>
      <c r="C122" s="34">
        <v>4</v>
      </c>
      <c r="D122" s="34" t="str">
        <f>IF(Tabellen_F!D273=0,"",Tabellen_F!D273)</f>
        <v>TSV March 2 (6. BzL)</v>
      </c>
    </row>
    <row r="123" spans="2:4" x14ac:dyDescent="0.35">
      <c r="B123" s="34"/>
      <c r="C123" s="34">
        <v>5</v>
      </c>
      <c r="D123" s="34" t="str">
        <f>IF(Tabellen_F!D274=0,"",Tabellen_F!D274)</f>
        <v>HC Karsau 2 (7. BzL)</v>
      </c>
    </row>
    <row r="124" spans="2:4" x14ac:dyDescent="0.35">
      <c r="B124" s="34"/>
      <c r="C124" s="34">
        <v>6</v>
      </c>
      <c r="D124" s="34" t="str">
        <f>IF(Tabellen_F!D275=0,"",Tabellen_F!D275)</f>
        <v>TV Bötzingen (8. BzL)</v>
      </c>
    </row>
    <row r="125" spans="2:4" x14ac:dyDescent="0.35">
      <c r="B125" s="34"/>
      <c r="C125" s="34">
        <v>7</v>
      </c>
      <c r="D125" s="34" t="str">
        <f>IF(Tabellen_F!D276=0,"",Tabellen_F!D276)</f>
        <v>Freiburger TS 1844 2 (9. BzL)</v>
      </c>
    </row>
    <row r="126" spans="2:4" x14ac:dyDescent="0.35">
      <c r="B126" s="34"/>
      <c r="C126" s="34">
        <v>8</v>
      </c>
      <c r="D126" s="34" t="str">
        <f>IF(Tabellen_F!D277=0,"",Tabellen_F!D277)</f>
        <v>TV Zell (10. BzL)</v>
      </c>
    </row>
    <row r="127" spans="2:4" x14ac:dyDescent="0.35">
      <c r="B127" s="34"/>
      <c r="C127" s="34">
        <v>9</v>
      </c>
      <c r="D127" s="34" t="str">
        <f>IF(Tabellen_F!D278=0,"",Tabellen_F!D278)</f>
        <v/>
      </c>
    </row>
    <row r="128" spans="2:4" x14ac:dyDescent="0.35">
      <c r="B128" s="34"/>
      <c r="C128" s="34">
        <v>10</v>
      </c>
      <c r="D128" s="34" t="str">
        <f>IF(Tabellen_F!D279=0,"",Tabellen_F!D279)</f>
        <v/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77C3-AFF9-4001-B09A-FD98A7FE0094}">
  <dimension ref="A1:AJ423"/>
  <sheetViews>
    <sheetView workbookViewId="0">
      <selection activeCell="B4" sqref="B4"/>
    </sheetView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6.90625" bestFit="1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7265625" bestFit="1" customWidth="1"/>
    <col min="24" max="24" width="27.1796875" bestFit="1" customWidth="1"/>
    <col min="25" max="25" width="4.81640625" bestFit="1" customWidth="1"/>
    <col min="26" max="28" width="1.81640625" bestFit="1" customWidth="1"/>
    <col min="29" max="29" width="7.453125" customWidth="1"/>
    <col min="30" max="30" width="5.3632812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95</v>
      </c>
      <c r="C4" t="s">
        <v>96</v>
      </c>
      <c r="D4" t="s">
        <v>102</v>
      </c>
      <c r="E4" t="s">
        <v>141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 t="str">
        <f>B8</f>
        <v>M-OL</v>
      </c>
      <c r="W7" s="65" t="s">
        <v>190</v>
      </c>
      <c r="X7" s="65" t="s">
        <v>0</v>
      </c>
      <c r="Y7" s="65" t="s">
        <v>1</v>
      </c>
      <c r="Z7" s="65" t="s">
        <v>2</v>
      </c>
      <c r="AA7" s="65" t="s">
        <v>3</v>
      </c>
      <c r="AB7" s="65" t="s">
        <v>4</v>
      </c>
      <c r="AC7" s="65" t="s">
        <v>5</v>
      </c>
      <c r="AD7" s="65" t="s">
        <v>6</v>
      </c>
    </row>
    <row r="8" spans="2:30" ht="14" customHeight="1" x14ac:dyDescent="0.35">
      <c r="B8" s="8" t="s">
        <v>92</v>
      </c>
      <c r="C8">
        <f>W8</f>
        <v>1</v>
      </c>
      <c r="D8" t="str">
        <f>X8</f>
        <v>TuS Steißlingen</v>
      </c>
      <c r="E8">
        <f>Y8</f>
        <v>7</v>
      </c>
      <c r="F8">
        <f>VALUE(LEFT(AC8,FIND(":",AC8)-1))</f>
        <v>227</v>
      </c>
      <c r="G8" s="1" t="s">
        <v>77</v>
      </c>
      <c r="H8" s="2">
        <f>VALUE(RIGHT(AC8,LEN(AC8)-FIND(":",AC8)))</f>
        <v>174</v>
      </c>
      <c r="I8">
        <f>2*Z8+AA8</f>
        <v>14</v>
      </c>
      <c r="J8" s="1" t="s">
        <v>77</v>
      </c>
      <c r="K8" s="2">
        <f>AA8+2*AB8</f>
        <v>0</v>
      </c>
      <c r="L8" s="3"/>
      <c r="M8" s="3"/>
      <c r="N8" s="3"/>
      <c r="O8" s="3"/>
      <c r="S8" t="s">
        <v>135</v>
      </c>
      <c r="T8">
        <f>C8</f>
        <v>1</v>
      </c>
      <c r="U8" t="str">
        <f>" ("&amp;T8&amp;". "&amp;S8&amp;")"</f>
        <v xml:space="preserve"> (1. OL)</v>
      </c>
      <c r="W8" s="65">
        <v>1</v>
      </c>
      <c r="X8" s="65" t="s">
        <v>80</v>
      </c>
      <c r="Y8" s="65">
        <v>7</v>
      </c>
      <c r="Z8" s="65">
        <v>7</v>
      </c>
      <c r="AA8" s="65">
        <v>0</v>
      </c>
      <c r="AB8" s="65">
        <v>0</v>
      </c>
      <c r="AC8" s="65" t="s">
        <v>335</v>
      </c>
      <c r="AD8" s="66">
        <v>0.58333333333333337</v>
      </c>
    </row>
    <row r="9" spans="2:30" ht="14" customHeight="1" x14ac:dyDescent="0.35">
      <c r="C9">
        <f t="shared" ref="C9:C21" si="0">W9</f>
        <v>2</v>
      </c>
      <c r="D9" t="str">
        <f t="shared" ref="D9:D21" si="1">X9</f>
        <v>HSG Konstanz 2</v>
      </c>
      <c r="E9">
        <f t="shared" ref="E9:E21" si="2">Y9</f>
        <v>8</v>
      </c>
      <c r="F9">
        <f t="shared" ref="F9:F21" si="3">VALUE(LEFT(AC9,FIND(":",AC9)-1))</f>
        <v>278</v>
      </c>
      <c r="G9" s="1" t="s">
        <v>77</v>
      </c>
      <c r="H9" s="2">
        <f t="shared" ref="H9:H21" si="4">VALUE(RIGHT(AC9,LEN(AC9)-FIND(":",AC9)))</f>
        <v>230</v>
      </c>
      <c r="I9">
        <f t="shared" ref="I9:I21" si="5">2*Z9+AA9</f>
        <v>14</v>
      </c>
      <c r="J9" s="1" t="s">
        <v>77</v>
      </c>
      <c r="K9" s="2">
        <f t="shared" ref="K9:K21" si="6">AA9+2*AB9</f>
        <v>2</v>
      </c>
      <c r="L9" s="3"/>
      <c r="M9" s="3"/>
      <c r="N9" s="3"/>
      <c r="O9" s="3"/>
      <c r="S9" t="s">
        <v>135</v>
      </c>
      <c r="T9">
        <f t="shared" ref="T9:T21" si="7">C9</f>
        <v>2</v>
      </c>
      <c r="U9" t="str">
        <f t="shared" ref="U9:U21" si="8">" ("&amp;T9&amp;". "&amp;S9&amp;")"</f>
        <v xml:space="preserve"> (2. OL)</v>
      </c>
      <c r="W9" s="65">
        <v>2</v>
      </c>
      <c r="X9" s="65" t="s">
        <v>78</v>
      </c>
      <c r="Y9" s="65">
        <v>8</v>
      </c>
      <c r="Z9" s="65">
        <v>7</v>
      </c>
      <c r="AA9" s="65">
        <v>0</v>
      </c>
      <c r="AB9" s="65">
        <v>1</v>
      </c>
      <c r="AC9" s="65" t="s">
        <v>336</v>
      </c>
      <c r="AD9" s="66">
        <v>0.58472222222222225</v>
      </c>
    </row>
    <row r="10" spans="2:30" ht="14" customHeight="1" x14ac:dyDescent="0.35">
      <c r="C10">
        <f t="shared" si="0"/>
        <v>3</v>
      </c>
      <c r="D10" t="str">
        <f t="shared" si="1"/>
        <v>HTV Meißenheim</v>
      </c>
      <c r="E10">
        <f t="shared" si="2"/>
        <v>8</v>
      </c>
      <c r="F10">
        <f t="shared" si="3"/>
        <v>255</v>
      </c>
      <c r="G10" s="1" t="s">
        <v>77</v>
      </c>
      <c r="H10" s="2">
        <f t="shared" si="4"/>
        <v>223</v>
      </c>
      <c r="I10">
        <f t="shared" si="5"/>
        <v>12</v>
      </c>
      <c r="J10" s="1" t="s">
        <v>77</v>
      </c>
      <c r="K10" s="2">
        <f t="shared" si="6"/>
        <v>4</v>
      </c>
      <c r="L10" s="3"/>
      <c r="M10" s="3"/>
      <c r="N10" s="3"/>
      <c r="O10" s="3"/>
      <c r="S10" t="s">
        <v>135</v>
      </c>
      <c r="T10">
        <f t="shared" si="7"/>
        <v>3</v>
      </c>
      <c r="U10" t="str">
        <f t="shared" si="8"/>
        <v xml:space="preserve"> (3. OL)</v>
      </c>
      <c r="W10" s="65">
        <v>3</v>
      </c>
      <c r="X10" s="65" t="s">
        <v>81</v>
      </c>
      <c r="Y10" s="65">
        <v>8</v>
      </c>
      <c r="Z10" s="65">
        <v>6</v>
      </c>
      <c r="AA10" s="65">
        <v>0</v>
      </c>
      <c r="AB10" s="65">
        <v>2</v>
      </c>
      <c r="AC10" s="65" t="s">
        <v>337</v>
      </c>
      <c r="AD10" s="66">
        <v>0.50277777777777777</v>
      </c>
    </row>
    <row r="11" spans="2:30" ht="14" customHeight="1" x14ac:dyDescent="0.35">
      <c r="C11">
        <f t="shared" si="0"/>
        <v>4</v>
      </c>
      <c r="D11" t="str">
        <f t="shared" si="1"/>
        <v>TuS Altenheim</v>
      </c>
      <c r="E11">
        <f t="shared" si="2"/>
        <v>7</v>
      </c>
      <c r="F11">
        <f t="shared" si="3"/>
        <v>222</v>
      </c>
      <c r="G11" s="1" t="s">
        <v>77</v>
      </c>
      <c r="H11" s="2">
        <f t="shared" si="4"/>
        <v>207</v>
      </c>
      <c r="I11">
        <f t="shared" si="5"/>
        <v>11</v>
      </c>
      <c r="J11" s="1" t="s">
        <v>77</v>
      </c>
      <c r="K11" s="2">
        <f t="shared" si="6"/>
        <v>3</v>
      </c>
      <c r="L11" s="3"/>
      <c r="M11" s="3"/>
      <c r="N11" s="3"/>
      <c r="O11" s="3"/>
      <c r="S11" t="s">
        <v>135</v>
      </c>
      <c r="T11">
        <f t="shared" si="7"/>
        <v>4</v>
      </c>
      <c r="U11" t="str">
        <f t="shared" si="8"/>
        <v xml:space="preserve"> (4. OL)</v>
      </c>
      <c r="W11" s="65">
        <v>4</v>
      </c>
      <c r="X11" s="65" t="s">
        <v>79</v>
      </c>
      <c r="Y11" s="65">
        <v>7</v>
      </c>
      <c r="Z11" s="65">
        <v>5</v>
      </c>
      <c r="AA11" s="65">
        <v>1</v>
      </c>
      <c r="AB11" s="65">
        <v>1</v>
      </c>
      <c r="AC11" s="65" t="s">
        <v>338</v>
      </c>
      <c r="AD11" s="66">
        <v>0.46041666666666664</v>
      </c>
    </row>
    <row r="12" spans="2:30" ht="14" customHeight="1" x14ac:dyDescent="0.35">
      <c r="C12">
        <f t="shared" si="0"/>
        <v>5</v>
      </c>
      <c r="D12" t="str">
        <f t="shared" si="1"/>
        <v>TV Oberkirch</v>
      </c>
      <c r="E12">
        <f t="shared" si="2"/>
        <v>7</v>
      </c>
      <c r="F12">
        <f t="shared" si="3"/>
        <v>223</v>
      </c>
      <c r="G12" s="1" t="s">
        <v>77</v>
      </c>
      <c r="H12" s="2">
        <f t="shared" si="4"/>
        <v>217</v>
      </c>
      <c r="I12">
        <f t="shared" si="5"/>
        <v>8</v>
      </c>
      <c r="J12" s="1" t="s">
        <v>77</v>
      </c>
      <c r="K12" s="2">
        <f t="shared" si="6"/>
        <v>6</v>
      </c>
      <c r="L12" s="3"/>
      <c r="M12" s="3"/>
      <c r="N12" s="3"/>
      <c r="O12" s="3"/>
      <c r="S12" t="s">
        <v>135</v>
      </c>
      <c r="T12">
        <f t="shared" si="7"/>
        <v>5</v>
      </c>
      <c r="U12" t="str">
        <f t="shared" si="8"/>
        <v xml:space="preserve"> (5. OL)</v>
      </c>
      <c r="W12" s="65">
        <v>5</v>
      </c>
      <c r="X12" s="65" t="s">
        <v>83</v>
      </c>
      <c r="Y12" s="65">
        <v>7</v>
      </c>
      <c r="Z12" s="65">
        <v>4</v>
      </c>
      <c r="AA12" s="65">
        <v>0</v>
      </c>
      <c r="AB12" s="65">
        <v>3</v>
      </c>
      <c r="AC12" s="65" t="s">
        <v>339</v>
      </c>
      <c r="AD12" s="66">
        <v>0.33750000000000002</v>
      </c>
    </row>
    <row r="13" spans="2:30" ht="14" customHeight="1" x14ac:dyDescent="0.35">
      <c r="C13">
        <f t="shared" si="0"/>
        <v>6</v>
      </c>
      <c r="D13" t="str">
        <f t="shared" si="1"/>
        <v>SG Muggensturm/Kuppenheim</v>
      </c>
      <c r="E13">
        <f t="shared" si="2"/>
        <v>8</v>
      </c>
      <c r="F13">
        <f t="shared" si="3"/>
        <v>237</v>
      </c>
      <c r="G13" s="1" t="s">
        <v>77</v>
      </c>
      <c r="H13" s="2">
        <f t="shared" si="4"/>
        <v>234</v>
      </c>
      <c r="I13">
        <f t="shared" si="5"/>
        <v>8</v>
      </c>
      <c r="J13" s="1" t="s">
        <v>77</v>
      </c>
      <c r="K13" s="2">
        <f t="shared" si="6"/>
        <v>8</v>
      </c>
      <c r="L13" s="3"/>
      <c r="M13" s="3"/>
      <c r="N13" s="3"/>
      <c r="O13" s="3"/>
      <c r="S13" t="s">
        <v>135</v>
      </c>
      <c r="T13">
        <f t="shared" si="7"/>
        <v>6</v>
      </c>
      <c r="U13" t="str">
        <f t="shared" si="8"/>
        <v xml:space="preserve"> (6. OL)</v>
      </c>
      <c r="W13" s="65">
        <v>6</v>
      </c>
      <c r="X13" s="65" t="s">
        <v>85</v>
      </c>
      <c r="Y13" s="65">
        <v>8</v>
      </c>
      <c r="Z13" s="65">
        <v>3</v>
      </c>
      <c r="AA13" s="65">
        <v>2</v>
      </c>
      <c r="AB13" s="65">
        <v>3</v>
      </c>
      <c r="AC13" s="65" t="s">
        <v>340</v>
      </c>
      <c r="AD13" s="66">
        <v>0.33888888888888891</v>
      </c>
    </row>
    <row r="14" spans="2:30" ht="14" customHeight="1" x14ac:dyDescent="0.35">
      <c r="C14">
        <f t="shared" si="0"/>
        <v>7</v>
      </c>
      <c r="D14" t="str">
        <f t="shared" si="1"/>
        <v>SG Kenzingen/Herbolzheim</v>
      </c>
      <c r="E14">
        <f t="shared" si="2"/>
        <v>7</v>
      </c>
      <c r="F14">
        <f t="shared" si="3"/>
        <v>229</v>
      </c>
      <c r="G14" s="1" t="s">
        <v>77</v>
      </c>
      <c r="H14" s="2">
        <f t="shared" si="4"/>
        <v>216</v>
      </c>
      <c r="I14">
        <f t="shared" si="5"/>
        <v>7</v>
      </c>
      <c r="J14" s="1" t="s">
        <v>77</v>
      </c>
      <c r="K14" s="2">
        <f t="shared" si="6"/>
        <v>7</v>
      </c>
      <c r="L14" s="3"/>
      <c r="M14" s="3"/>
      <c r="N14" s="3"/>
      <c r="O14" s="3"/>
      <c r="S14" t="s">
        <v>135</v>
      </c>
      <c r="T14">
        <f t="shared" si="7"/>
        <v>7</v>
      </c>
      <c r="U14" t="str">
        <f t="shared" si="8"/>
        <v xml:space="preserve"> (7. OL)</v>
      </c>
      <c r="W14" s="65">
        <v>7</v>
      </c>
      <c r="X14" s="65" t="s">
        <v>84</v>
      </c>
      <c r="Y14" s="65">
        <v>7</v>
      </c>
      <c r="Z14" s="65">
        <v>3</v>
      </c>
      <c r="AA14" s="65">
        <v>1</v>
      </c>
      <c r="AB14" s="65">
        <v>3</v>
      </c>
      <c r="AC14" s="65" t="s">
        <v>341</v>
      </c>
      <c r="AD14" s="66">
        <v>0.29652777777777778</v>
      </c>
    </row>
    <row r="15" spans="2:30" ht="14" customHeight="1" x14ac:dyDescent="0.35">
      <c r="C15">
        <f t="shared" si="0"/>
        <v>8</v>
      </c>
      <c r="D15" t="str">
        <f t="shared" si="1"/>
        <v>TV Ehingen</v>
      </c>
      <c r="E15">
        <f t="shared" si="2"/>
        <v>6</v>
      </c>
      <c r="F15">
        <f t="shared" si="3"/>
        <v>196</v>
      </c>
      <c r="G15" s="1" t="s">
        <v>77</v>
      </c>
      <c r="H15" s="2">
        <f t="shared" si="4"/>
        <v>198</v>
      </c>
      <c r="I15">
        <f t="shared" si="5"/>
        <v>6</v>
      </c>
      <c r="J15" s="1" t="s">
        <v>77</v>
      </c>
      <c r="K15" s="2">
        <f t="shared" si="6"/>
        <v>6</v>
      </c>
      <c r="L15" s="3"/>
      <c r="M15" s="3"/>
      <c r="N15" s="3"/>
      <c r="O15" s="3"/>
      <c r="S15" t="s">
        <v>135</v>
      </c>
      <c r="T15">
        <f t="shared" si="7"/>
        <v>8</v>
      </c>
      <c r="U15" t="str">
        <f t="shared" si="8"/>
        <v xml:space="preserve"> (8. OL)</v>
      </c>
      <c r="W15" s="65">
        <v>8</v>
      </c>
      <c r="X15" s="65" t="s">
        <v>87</v>
      </c>
      <c r="Y15" s="65">
        <v>6</v>
      </c>
      <c r="Z15" s="65">
        <v>3</v>
      </c>
      <c r="AA15" s="65">
        <v>0</v>
      </c>
      <c r="AB15" s="65">
        <v>3</v>
      </c>
      <c r="AC15" s="65" t="s">
        <v>342</v>
      </c>
      <c r="AD15" s="66">
        <v>0.25416666666666665</v>
      </c>
    </row>
    <row r="16" spans="2:30" ht="14" customHeight="1" x14ac:dyDescent="0.35">
      <c r="C16">
        <f t="shared" si="0"/>
        <v>9</v>
      </c>
      <c r="D16" t="str">
        <f t="shared" si="1"/>
        <v>SG Ohlsbach/Elgersweier</v>
      </c>
      <c r="E16">
        <f t="shared" si="2"/>
        <v>8</v>
      </c>
      <c r="F16">
        <f t="shared" si="3"/>
        <v>235</v>
      </c>
      <c r="G16" s="1" t="s">
        <v>77</v>
      </c>
      <c r="H16" s="2">
        <f t="shared" si="4"/>
        <v>247</v>
      </c>
      <c r="I16">
        <f t="shared" si="5"/>
        <v>6</v>
      </c>
      <c r="J16" s="1" t="s">
        <v>77</v>
      </c>
      <c r="K16" s="2">
        <f t="shared" si="6"/>
        <v>10</v>
      </c>
      <c r="L16" s="3"/>
      <c r="M16" s="3"/>
      <c r="N16" s="3"/>
      <c r="O16" s="3"/>
      <c r="S16" t="s">
        <v>135</v>
      </c>
      <c r="T16">
        <f t="shared" si="7"/>
        <v>9</v>
      </c>
      <c r="U16" t="str">
        <f t="shared" si="8"/>
        <v xml:space="preserve"> (9. OL)</v>
      </c>
      <c r="W16" s="65">
        <v>9</v>
      </c>
      <c r="X16" s="65" t="s">
        <v>89</v>
      </c>
      <c r="Y16" s="65">
        <v>8</v>
      </c>
      <c r="Z16" s="65">
        <v>2</v>
      </c>
      <c r="AA16" s="65">
        <v>2</v>
      </c>
      <c r="AB16" s="65">
        <v>4</v>
      </c>
      <c r="AC16" s="65" t="s">
        <v>343</v>
      </c>
      <c r="AD16" s="66">
        <v>0.25694444444444442</v>
      </c>
    </row>
    <row r="17" spans="1:36" ht="14" customHeight="1" x14ac:dyDescent="0.35">
      <c r="C17">
        <f t="shared" si="0"/>
        <v>10</v>
      </c>
      <c r="D17" t="str">
        <f t="shared" si="1"/>
        <v>SG Kappelwindeck/Steinbach</v>
      </c>
      <c r="E17">
        <f t="shared" si="2"/>
        <v>8</v>
      </c>
      <c r="F17">
        <f t="shared" si="3"/>
        <v>244</v>
      </c>
      <c r="G17" s="1" t="s">
        <v>77</v>
      </c>
      <c r="H17" s="2">
        <f t="shared" si="4"/>
        <v>263</v>
      </c>
      <c r="I17">
        <f t="shared" si="5"/>
        <v>6</v>
      </c>
      <c r="J17" s="1" t="s">
        <v>77</v>
      </c>
      <c r="K17" s="2">
        <f t="shared" si="6"/>
        <v>10</v>
      </c>
      <c r="L17" s="3"/>
      <c r="M17" s="3"/>
      <c r="N17" s="3"/>
      <c r="O17" s="3"/>
      <c r="S17" t="s">
        <v>135</v>
      </c>
      <c r="T17">
        <f t="shared" si="7"/>
        <v>10</v>
      </c>
      <c r="U17" t="str">
        <f t="shared" si="8"/>
        <v xml:space="preserve"> (10. OL)</v>
      </c>
      <c r="W17" s="65">
        <v>10</v>
      </c>
      <c r="X17" s="65" t="s">
        <v>82</v>
      </c>
      <c r="Y17" s="65">
        <v>8</v>
      </c>
      <c r="Z17" s="65">
        <v>2</v>
      </c>
      <c r="AA17" s="65">
        <v>2</v>
      </c>
      <c r="AB17" s="65">
        <v>4</v>
      </c>
      <c r="AC17" s="65" t="s">
        <v>344</v>
      </c>
      <c r="AD17" s="66">
        <v>0.25694444444444442</v>
      </c>
    </row>
    <row r="18" spans="1:36" ht="14" customHeight="1" x14ac:dyDescent="0.35">
      <c r="C18">
        <f t="shared" si="0"/>
        <v>11</v>
      </c>
      <c r="D18" t="str">
        <f t="shared" si="1"/>
        <v>BSV Phönix Sinzheim</v>
      </c>
      <c r="E18">
        <f t="shared" si="2"/>
        <v>8</v>
      </c>
      <c r="F18">
        <f t="shared" si="3"/>
        <v>225</v>
      </c>
      <c r="G18" s="1" t="s">
        <v>77</v>
      </c>
      <c r="H18" s="2">
        <f t="shared" si="4"/>
        <v>245</v>
      </c>
      <c r="I18">
        <f t="shared" si="5"/>
        <v>4</v>
      </c>
      <c r="J18" s="1" t="s">
        <v>77</v>
      </c>
      <c r="K18" s="2">
        <f t="shared" si="6"/>
        <v>12</v>
      </c>
      <c r="L18" s="3"/>
      <c r="M18" s="3"/>
      <c r="N18" s="3"/>
      <c r="O18" s="3"/>
      <c r="S18" t="s">
        <v>135</v>
      </c>
      <c r="T18">
        <f t="shared" si="7"/>
        <v>11</v>
      </c>
      <c r="U18" t="str">
        <f t="shared" si="8"/>
        <v xml:space="preserve"> (11. OL)</v>
      </c>
      <c r="W18" s="65">
        <v>11</v>
      </c>
      <c r="X18" s="65" t="s">
        <v>88</v>
      </c>
      <c r="Y18" s="65">
        <v>8</v>
      </c>
      <c r="Z18" s="65">
        <v>2</v>
      </c>
      <c r="AA18" s="65">
        <v>0</v>
      </c>
      <c r="AB18" s="65">
        <v>6</v>
      </c>
      <c r="AC18" s="65" t="s">
        <v>345</v>
      </c>
      <c r="AD18" s="66">
        <v>0.17499999999999999</v>
      </c>
    </row>
    <row r="19" spans="1:36" ht="14" customHeight="1" x14ac:dyDescent="0.35">
      <c r="C19">
        <f t="shared" si="0"/>
        <v>12</v>
      </c>
      <c r="D19" t="str">
        <f t="shared" si="1"/>
        <v>TuS Helmlingen</v>
      </c>
      <c r="E19">
        <f t="shared" si="2"/>
        <v>7</v>
      </c>
      <c r="F19">
        <f t="shared" si="3"/>
        <v>182</v>
      </c>
      <c r="G19" s="1" t="s">
        <v>77</v>
      </c>
      <c r="H19" s="2">
        <f t="shared" si="4"/>
        <v>216</v>
      </c>
      <c r="I19">
        <f t="shared" si="5"/>
        <v>3</v>
      </c>
      <c r="J19" s="1" t="s">
        <v>77</v>
      </c>
      <c r="K19" s="2">
        <f t="shared" si="6"/>
        <v>11</v>
      </c>
      <c r="L19" s="3"/>
      <c r="M19" s="3"/>
      <c r="N19" s="3"/>
      <c r="O19" s="3"/>
      <c r="S19" t="s">
        <v>135</v>
      </c>
      <c r="T19">
        <f t="shared" si="7"/>
        <v>12</v>
      </c>
      <c r="U19" t="str">
        <f t="shared" si="8"/>
        <v xml:space="preserve"> (12. OL)</v>
      </c>
      <c r="W19" s="65">
        <v>12</v>
      </c>
      <c r="X19" s="65" t="s">
        <v>90</v>
      </c>
      <c r="Y19" s="65">
        <v>7</v>
      </c>
      <c r="Z19" s="65">
        <v>1</v>
      </c>
      <c r="AA19" s="65">
        <v>1</v>
      </c>
      <c r="AB19" s="65">
        <v>5</v>
      </c>
      <c r="AC19" s="65" t="s">
        <v>346</v>
      </c>
      <c r="AD19" s="66">
        <v>0.13263888888888889</v>
      </c>
    </row>
    <row r="20" spans="1:36" ht="14" customHeight="1" x14ac:dyDescent="0.35">
      <c r="C20">
        <f t="shared" si="0"/>
        <v>13</v>
      </c>
      <c r="D20" t="str">
        <f t="shared" si="1"/>
        <v>SG Freudenstadt/Baiersbronn</v>
      </c>
      <c r="E20">
        <f t="shared" si="2"/>
        <v>8</v>
      </c>
      <c r="F20">
        <f t="shared" si="3"/>
        <v>215</v>
      </c>
      <c r="G20" s="1" t="s">
        <v>77</v>
      </c>
      <c r="H20" s="2">
        <f t="shared" si="4"/>
        <v>263</v>
      </c>
      <c r="I20">
        <f t="shared" si="5"/>
        <v>3</v>
      </c>
      <c r="J20" s="1" t="s">
        <v>77</v>
      </c>
      <c r="K20" s="2">
        <f t="shared" si="6"/>
        <v>13</v>
      </c>
      <c r="L20" s="3"/>
      <c r="M20" s="3"/>
      <c r="N20" s="3"/>
      <c r="O20" s="3"/>
      <c r="S20" t="s">
        <v>135</v>
      </c>
      <c r="T20">
        <f t="shared" si="7"/>
        <v>13</v>
      </c>
      <c r="U20" t="str">
        <f t="shared" si="8"/>
        <v xml:space="preserve"> (13. OL)</v>
      </c>
      <c r="W20" s="65">
        <v>13</v>
      </c>
      <c r="X20" s="65" t="s">
        <v>86</v>
      </c>
      <c r="Y20" s="65">
        <v>8</v>
      </c>
      <c r="Z20" s="65">
        <v>1</v>
      </c>
      <c r="AA20" s="65">
        <v>1</v>
      </c>
      <c r="AB20" s="65">
        <v>6</v>
      </c>
      <c r="AC20" s="65" t="s">
        <v>347</v>
      </c>
      <c r="AD20" s="66">
        <v>0.13402777777777777</v>
      </c>
    </row>
    <row r="21" spans="1:36" ht="14" customHeight="1" x14ac:dyDescent="0.35">
      <c r="C21">
        <f t="shared" si="0"/>
        <v>14</v>
      </c>
      <c r="D21" t="str">
        <f t="shared" si="1"/>
        <v>SG Scutro</v>
      </c>
      <c r="E21">
        <f t="shared" si="2"/>
        <v>7</v>
      </c>
      <c r="F21">
        <f t="shared" si="3"/>
        <v>202</v>
      </c>
      <c r="G21" s="1" t="s">
        <v>77</v>
      </c>
      <c r="H21" s="2">
        <f t="shared" si="4"/>
        <v>237</v>
      </c>
      <c r="I21">
        <f t="shared" si="5"/>
        <v>2</v>
      </c>
      <c r="J21" s="1" t="s">
        <v>77</v>
      </c>
      <c r="K21" s="2">
        <f t="shared" si="6"/>
        <v>12</v>
      </c>
      <c r="L21" s="3"/>
      <c r="M21" s="3"/>
      <c r="N21" s="3"/>
      <c r="O21" s="3"/>
      <c r="S21" t="s">
        <v>135</v>
      </c>
      <c r="T21">
        <f t="shared" si="7"/>
        <v>14</v>
      </c>
      <c r="U21" t="str">
        <f t="shared" si="8"/>
        <v xml:space="preserve"> (14. OL)</v>
      </c>
      <c r="W21" s="65">
        <v>14</v>
      </c>
      <c r="X21" s="65" t="s">
        <v>91</v>
      </c>
      <c r="Y21" s="65">
        <v>7</v>
      </c>
      <c r="Z21" s="65">
        <v>1</v>
      </c>
      <c r="AA21" s="65">
        <v>0</v>
      </c>
      <c r="AB21" s="65">
        <v>6</v>
      </c>
      <c r="AC21" s="65" t="s">
        <v>348</v>
      </c>
      <c r="AD21" s="66">
        <v>9.166666666666666E-2</v>
      </c>
    </row>
    <row r="22" spans="1:36" ht="14" customHeight="1" x14ac:dyDescent="0.35">
      <c r="V22" s="22" t="str">
        <f>B23</f>
        <v>M-LL-N</v>
      </c>
      <c r="W22" s="65" t="s">
        <v>190</v>
      </c>
      <c r="X22" s="65" t="s">
        <v>0</v>
      </c>
      <c r="Y22" s="65" t="s">
        <v>1</v>
      </c>
      <c r="Z22" s="65" t="s">
        <v>2</v>
      </c>
      <c r="AA22" s="65" t="s">
        <v>3</v>
      </c>
      <c r="AB22" s="65" t="s">
        <v>4</v>
      </c>
      <c r="AC22" s="65" t="s">
        <v>5</v>
      </c>
      <c r="AD22" s="66" t="s">
        <v>6</v>
      </c>
      <c r="AE22" s="4"/>
      <c r="AF22" s="4"/>
      <c r="AG22" s="4"/>
      <c r="AH22" s="4"/>
      <c r="AI22" s="4"/>
      <c r="AJ22" s="4"/>
    </row>
    <row r="23" spans="1:36" ht="14" customHeight="1" x14ac:dyDescent="0.35">
      <c r="A23" s="8"/>
      <c r="B23" s="8" t="s">
        <v>93</v>
      </c>
      <c r="C23">
        <f>W23</f>
        <v>1</v>
      </c>
      <c r="D23" t="str">
        <f>X23</f>
        <v>HSG Nonnenweier/Ottenheim</v>
      </c>
      <c r="E23">
        <f>Y23</f>
        <v>7</v>
      </c>
      <c r="F23">
        <f>VALUE(LEFT(AC23,FIND(":",AC23)-1))</f>
        <v>202</v>
      </c>
      <c r="G23" s="1" t="s">
        <v>77</v>
      </c>
      <c r="H23" s="2">
        <f>VALUE(RIGHT(AC23,LEN(AC23)-FIND(":",AC23)))</f>
        <v>150</v>
      </c>
      <c r="I23">
        <f>2*Z23+AA23</f>
        <v>13</v>
      </c>
      <c r="J23" s="1" t="s">
        <v>77</v>
      </c>
      <c r="K23" s="2">
        <f>AA23+2*AB23</f>
        <v>1</v>
      </c>
      <c r="L23" s="3">
        <f t="shared" ref="L23:L36" si="9">IF(E23=0,0,I23/E23)</f>
        <v>1.8571428571428572</v>
      </c>
      <c r="M23" s="3">
        <f t="shared" ref="M23:M36" si="10">IF(E23=0,0,(F23-H23)/E23)</f>
        <v>7.4285714285714288</v>
      </c>
      <c r="N23" s="3">
        <f>IF(E23=0,0,F23/E23)</f>
        <v>28.857142857142858</v>
      </c>
      <c r="O23" s="9">
        <f>((IF(C23=0,0,100-C23)*10000+INT(4000*L23))*10000+INT(100*M23+5000))*10000+INT(100*N23)</f>
        <v>99742857422885</v>
      </c>
      <c r="P23">
        <f>IF(C23=0,0,RANK(O23,O$23:O$51))</f>
        <v>2</v>
      </c>
      <c r="R23">
        <v>1</v>
      </c>
      <c r="S23" t="s">
        <v>133</v>
      </c>
      <c r="T23">
        <f>C23</f>
        <v>1</v>
      </c>
      <c r="U23" t="str">
        <f>" ("&amp;T23&amp;". "&amp;S23&amp;")"</f>
        <v xml:space="preserve"> (1. LL-N)</v>
      </c>
      <c r="W23" s="65">
        <v>1</v>
      </c>
      <c r="X23" s="65" t="s">
        <v>8</v>
      </c>
      <c r="Y23" s="65">
        <v>7</v>
      </c>
      <c r="Z23" s="65">
        <v>6</v>
      </c>
      <c r="AA23" s="65">
        <v>1</v>
      </c>
      <c r="AB23" s="65">
        <v>0</v>
      </c>
      <c r="AC23" s="65" t="s">
        <v>349</v>
      </c>
      <c r="AD23" s="66">
        <v>0.54236111111111107</v>
      </c>
      <c r="AE23" s="4"/>
      <c r="AF23" s="4"/>
      <c r="AG23" s="4"/>
      <c r="AH23" s="4"/>
      <c r="AI23" s="4"/>
      <c r="AJ23" s="4"/>
    </row>
    <row r="24" spans="1:36" ht="14" customHeight="1" x14ac:dyDescent="0.35">
      <c r="C24">
        <f t="shared" ref="C24:C36" si="11">W24</f>
        <v>2</v>
      </c>
      <c r="D24" t="str">
        <f t="shared" ref="D24:D36" si="12">X24</f>
        <v>TV Sandweier 2</v>
      </c>
      <c r="E24">
        <f t="shared" ref="E24:E36" si="13">Y24</f>
        <v>7</v>
      </c>
      <c r="F24">
        <f t="shared" ref="F24:F36" si="14">VALUE(LEFT(AC24,FIND(":",AC24)-1))</f>
        <v>192</v>
      </c>
      <c r="G24" s="1" t="s">
        <v>77</v>
      </c>
      <c r="H24" s="2">
        <f t="shared" ref="H24:H36" si="15">VALUE(RIGHT(AC24,LEN(AC24)-FIND(":",AC24)))</f>
        <v>165</v>
      </c>
      <c r="I24">
        <f t="shared" ref="I24:I36" si="16">2*Z24+AA24</f>
        <v>12</v>
      </c>
      <c r="J24" s="1" t="s">
        <v>77</v>
      </c>
      <c r="K24" s="2">
        <f t="shared" ref="K24:K36" si="17">AA24+2*AB24</f>
        <v>2</v>
      </c>
      <c r="L24" s="3">
        <f t="shared" si="9"/>
        <v>1.7142857142857142</v>
      </c>
      <c r="M24" s="3">
        <f t="shared" si="10"/>
        <v>3.8571428571428572</v>
      </c>
      <c r="N24" s="3">
        <f t="shared" ref="N24:N87" si="18">IF(E24=0,0,F24/E24)</f>
        <v>27.428571428571427</v>
      </c>
      <c r="O24" s="9">
        <f t="shared" ref="O24:O87" si="19">((IF(C24=0,0,100-C24)*10000+INT(4000*L24))*10000+INT(100*M24+5000))*10000+INT(100*N24)</f>
        <v>98685753852742</v>
      </c>
      <c r="P24">
        <f>IF(C24=0,0,RANK(O24,O$23:O$51))</f>
        <v>3</v>
      </c>
      <c r="R24">
        <f t="shared" ref="R24" si="20">1+R23</f>
        <v>2</v>
      </c>
      <c r="S24" t="s">
        <v>133</v>
      </c>
      <c r="T24">
        <f t="shared" ref="T24:T36" si="21">C24</f>
        <v>2</v>
      </c>
      <c r="U24" t="str">
        <f t="shared" ref="U24:U85" si="22">" ("&amp;T24&amp;". "&amp;S24&amp;")"</f>
        <v xml:space="preserve"> (2. LL-N)</v>
      </c>
      <c r="W24" s="65">
        <v>2</v>
      </c>
      <c r="X24" s="65" t="s">
        <v>12</v>
      </c>
      <c r="Y24" s="65">
        <v>7</v>
      </c>
      <c r="Z24" s="65">
        <v>6</v>
      </c>
      <c r="AA24" s="65">
        <v>0</v>
      </c>
      <c r="AB24" s="65">
        <v>1</v>
      </c>
      <c r="AC24" s="65" t="s">
        <v>350</v>
      </c>
      <c r="AD24" s="66">
        <v>0.50138888888888888</v>
      </c>
      <c r="AE24" s="4"/>
      <c r="AF24" s="4"/>
      <c r="AG24" s="4"/>
      <c r="AH24" s="4"/>
      <c r="AI24" s="4"/>
      <c r="AJ24" s="4"/>
    </row>
    <row r="25" spans="1:36" ht="14" customHeight="1" x14ac:dyDescent="0.35">
      <c r="C25">
        <f t="shared" si="11"/>
        <v>3</v>
      </c>
      <c r="D25" t="str">
        <f t="shared" si="12"/>
        <v>SV Zunsweier</v>
      </c>
      <c r="E25">
        <f t="shared" si="13"/>
        <v>8</v>
      </c>
      <c r="F25">
        <f t="shared" si="14"/>
        <v>252</v>
      </c>
      <c r="G25" s="1" t="s">
        <v>77</v>
      </c>
      <c r="H25" s="2">
        <f t="shared" si="15"/>
        <v>228</v>
      </c>
      <c r="I25">
        <f t="shared" si="16"/>
        <v>12</v>
      </c>
      <c r="J25" s="1" t="s">
        <v>77</v>
      </c>
      <c r="K25" s="2">
        <f t="shared" si="17"/>
        <v>4</v>
      </c>
      <c r="L25" s="3">
        <f t="shared" si="9"/>
        <v>1.5</v>
      </c>
      <c r="M25" s="3">
        <f t="shared" si="10"/>
        <v>3</v>
      </c>
      <c r="N25" s="3">
        <f t="shared" si="18"/>
        <v>31.5</v>
      </c>
      <c r="O25" s="9">
        <f t="shared" si="19"/>
        <v>97600053003150</v>
      </c>
      <c r="P25">
        <f t="shared" ref="P25:P51" si="23">IF(C25=0,0,RANK(O25,O$23:O$51))</f>
        <v>6</v>
      </c>
      <c r="R25">
        <f t="shared" ref="R25:R51" si="24">1+R24</f>
        <v>3</v>
      </c>
      <c r="S25" t="s">
        <v>133</v>
      </c>
      <c r="T25">
        <f t="shared" si="21"/>
        <v>3</v>
      </c>
      <c r="U25" t="str">
        <f t="shared" si="22"/>
        <v xml:space="preserve"> (3. LL-N)</v>
      </c>
      <c r="W25" s="65">
        <v>3</v>
      </c>
      <c r="X25" s="65" t="s">
        <v>11</v>
      </c>
      <c r="Y25" s="65">
        <v>8</v>
      </c>
      <c r="Z25" s="65">
        <v>6</v>
      </c>
      <c r="AA25" s="65">
        <v>0</v>
      </c>
      <c r="AB25" s="65">
        <v>2</v>
      </c>
      <c r="AC25" s="65" t="s">
        <v>351</v>
      </c>
      <c r="AD25" s="66">
        <v>0.50277777777777777</v>
      </c>
      <c r="AE25" s="4"/>
      <c r="AF25" s="4"/>
      <c r="AG25" s="4"/>
      <c r="AH25" s="4"/>
      <c r="AI25" s="4"/>
      <c r="AJ25" s="4"/>
    </row>
    <row r="26" spans="1:36" ht="14" customHeight="1" x14ac:dyDescent="0.35">
      <c r="C26">
        <f t="shared" si="11"/>
        <v>4</v>
      </c>
      <c r="D26" t="str">
        <f t="shared" si="12"/>
        <v>HGW Hofweier</v>
      </c>
      <c r="E26">
        <f t="shared" si="13"/>
        <v>7</v>
      </c>
      <c r="F26">
        <f t="shared" si="14"/>
        <v>211</v>
      </c>
      <c r="G26" s="1" t="s">
        <v>77</v>
      </c>
      <c r="H26" s="2">
        <f t="shared" si="15"/>
        <v>207</v>
      </c>
      <c r="I26">
        <f t="shared" si="16"/>
        <v>10</v>
      </c>
      <c r="J26" s="1" t="s">
        <v>77</v>
      </c>
      <c r="K26" s="2">
        <f t="shared" si="17"/>
        <v>4</v>
      </c>
      <c r="L26" s="3">
        <f t="shared" si="9"/>
        <v>1.4285714285714286</v>
      </c>
      <c r="M26" s="3">
        <f t="shared" si="10"/>
        <v>0.5714285714285714</v>
      </c>
      <c r="N26" s="3">
        <f t="shared" si="18"/>
        <v>30.142857142857142</v>
      </c>
      <c r="O26" s="9">
        <f t="shared" si="19"/>
        <v>96571450573014</v>
      </c>
      <c r="P26">
        <f t="shared" si="23"/>
        <v>7</v>
      </c>
      <c r="R26">
        <f t="shared" si="24"/>
        <v>4</v>
      </c>
      <c r="S26" t="s">
        <v>133</v>
      </c>
      <c r="T26">
        <f t="shared" si="21"/>
        <v>4</v>
      </c>
      <c r="U26" t="str">
        <f t="shared" si="22"/>
        <v xml:space="preserve"> (4. LL-N)</v>
      </c>
      <c r="W26" s="65">
        <v>4</v>
      </c>
      <c r="X26" s="65" t="s">
        <v>10</v>
      </c>
      <c r="Y26" s="65">
        <v>7</v>
      </c>
      <c r="Z26" s="65">
        <v>5</v>
      </c>
      <c r="AA26" s="65">
        <v>0</v>
      </c>
      <c r="AB26" s="65">
        <v>2</v>
      </c>
      <c r="AC26" s="65" t="s">
        <v>352</v>
      </c>
      <c r="AD26" s="66">
        <v>0.41944444444444445</v>
      </c>
      <c r="AE26" s="4"/>
      <c r="AF26" s="4"/>
      <c r="AG26" s="4"/>
      <c r="AH26" s="4"/>
      <c r="AI26" s="4"/>
      <c r="AJ26" s="4"/>
    </row>
    <row r="27" spans="1:36" ht="14" customHeight="1" x14ac:dyDescent="0.35">
      <c r="C27">
        <f t="shared" si="11"/>
        <v>5</v>
      </c>
      <c r="D27" t="str">
        <f t="shared" si="12"/>
        <v>TuS Schutterwald 2</v>
      </c>
      <c r="E27">
        <f t="shared" si="13"/>
        <v>8</v>
      </c>
      <c r="F27">
        <f t="shared" si="14"/>
        <v>211</v>
      </c>
      <c r="G27" s="1" t="s">
        <v>77</v>
      </c>
      <c r="H27" s="2">
        <f t="shared" si="15"/>
        <v>195</v>
      </c>
      <c r="I27">
        <f t="shared" si="16"/>
        <v>10</v>
      </c>
      <c r="J27" s="1" t="s">
        <v>77</v>
      </c>
      <c r="K27" s="2">
        <f t="shared" si="17"/>
        <v>6</v>
      </c>
      <c r="L27" s="3">
        <f t="shared" si="9"/>
        <v>1.25</v>
      </c>
      <c r="M27" s="3">
        <f t="shared" si="10"/>
        <v>2</v>
      </c>
      <c r="N27" s="3">
        <f t="shared" si="18"/>
        <v>26.375</v>
      </c>
      <c r="O27" s="9">
        <f t="shared" si="19"/>
        <v>95500052002637</v>
      </c>
      <c r="P27">
        <f t="shared" si="23"/>
        <v>10</v>
      </c>
      <c r="R27">
        <f t="shared" si="24"/>
        <v>5</v>
      </c>
      <c r="S27" t="s">
        <v>133</v>
      </c>
      <c r="T27">
        <f t="shared" si="21"/>
        <v>5</v>
      </c>
      <c r="U27" t="str">
        <f t="shared" si="22"/>
        <v xml:space="preserve"> (5. LL-N)</v>
      </c>
      <c r="W27" s="65">
        <v>5</v>
      </c>
      <c r="X27" s="65" t="s">
        <v>7</v>
      </c>
      <c r="Y27" s="65">
        <v>8</v>
      </c>
      <c r="Z27" s="65">
        <v>5</v>
      </c>
      <c r="AA27" s="65">
        <v>0</v>
      </c>
      <c r="AB27" s="65">
        <v>3</v>
      </c>
      <c r="AC27" s="65" t="s">
        <v>353</v>
      </c>
      <c r="AD27" s="66">
        <v>0.42083333333333334</v>
      </c>
      <c r="AE27" s="4"/>
      <c r="AF27" s="4"/>
      <c r="AG27" s="4"/>
      <c r="AH27" s="4"/>
      <c r="AI27" s="4"/>
      <c r="AJ27" s="4"/>
    </row>
    <row r="28" spans="1:36" ht="14" customHeight="1" x14ac:dyDescent="0.35">
      <c r="C28">
        <f t="shared" si="11"/>
        <v>6</v>
      </c>
      <c r="D28" t="str">
        <f t="shared" si="12"/>
        <v>ASV Ottenhöfen</v>
      </c>
      <c r="E28">
        <f t="shared" si="13"/>
        <v>6</v>
      </c>
      <c r="F28">
        <f t="shared" si="14"/>
        <v>185</v>
      </c>
      <c r="G28" s="1" t="s">
        <v>77</v>
      </c>
      <c r="H28" s="2">
        <f t="shared" si="15"/>
        <v>181</v>
      </c>
      <c r="I28">
        <f t="shared" si="16"/>
        <v>8</v>
      </c>
      <c r="J28" s="1" t="s">
        <v>77</v>
      </c>
      <c r="K28" s="2">
        <f t="shared" si="17"/>
        <v>4</v>
      </c>
      <c r="L28" s="3">
        <f t="shared" si="9"/>
        <v>1.3333333333333333</v>
      </c>
      <c r="M28" s="3">
        <f t="shared" si="10"/>
        <v>0.66666666666666663</v>
      </c>
      <c r="N28" s="3">
        <f t="shared" si="18"/>
        <v>30.833333333333332</v>
      </c>
      <c r="O28" s="9">
        <f t="shared" si="19"/>
        <v>94533350663083</v>
      </c>
      <c r="P28">
        <f t="shared" si="23"/>
        <v>11</v>
      </c>
      <c r="R28">
        <f t="shared" si="24"/>
        <v>6</v>
      </c>
      <c r="S28" t="s">
        <v>133</v>
      </c>
      <c r="T28">
        <f t="shared" si="21"/>
        <v>6</v>
      </c>
      <c r="U28" t="str">
        <f t="shared" si="22"/>
        <v xml:space="preserve"> (6. LL-N)</v>
      </c>
      <c r="W28" s="65">
        <v>6</v>
      </c>
      <c r="X28" s="65" t="s">
        <v>9</v>
      </c>
      <c r="Y28" s="65">
        <v>6</v>
      </c>
      <c r="Z28" s="65">
        <v>4</v>
      </c>
      <c r="AA28" s="65">
        <v>0</v>
      </c>
      <c r="AB28" s="65">
        <v>2</v>
      </c>
      <c r="AC28" s="65" t="s">
        <v>354</v>
      </c>
      <c r="AD28" s="66">
        <v>0.33611111111111114</v>
      </c>
      <c r="AE28" s="4"/>
      <c r="AF28" s="4"/>
      <c r="AG28" s="4"/>
      <c r="AH28" s="4"/>
      <c r="AI28" s="4"/>
      <c r="AJ28" s="4"/>
    </row>
    <row r="29" spans="1:36" ht="14" customHeight="1" x14ac:dyDescent="0.35">
      <c r="C29">
        <f t="shared" si="11"/>
        <v>7</v>
      </c>
      <c r="D29" t="str">
        <f t="shared" si="12"/>
        <v>SG Gutach/Wolfach</v>
      </c>
      <c r="E29">
        <f t="shared" si="13"/>
        <v>7</v>
      </c>
      <c r="F29">
        <f t="shared" si="14"/>
        <v>202</v>
      </c>
      <c r="G29" s="1" t="s">
        <v>77</v>
      </c>
      <c r="H29" s="2">
        <f t="shared" si="15"/>
        <v>188</v>
      </c>
      <c r="I29">
        <f t="shared" si="16"/>
        <v>8</v>
      </c>
      <c r="J29" s="1" t="s">
        <v>77</v>
      </c>
      <c r="K29" s="2">
        <f t="shared" si="17"/>
        <v>6</v>
      </c>
      <c r="L29" s="3">
        <f t="shared" si="9"/>
        <v>1.1428571428571428</v>
      </c>
      <c r="M29" s="3">
        <f t="shared" si="10"/>
        <v>2</v>
      </c>
      <c r="N29" s="3">
        <f t="shared" si="18"/>
        <v>28.857142857142858</v>
      </c>
      <c r="O29" s="9">
        <f t="shared" si="19"/>
        <v>93457152002885</v>
      </c>
      <c r="P29">
        <f t="shared" si="23"/>
        <v>14</v>
      </c>
      <c r="R29">
        <f t="shared" si="24"/>
        <v>7</v>
      </c>
      <c r="S29" t="s">
        <v>133</v>
      </c>
      <c r="T29">
        <f t="shared" si="21"/>
        <v>7</v>
      </c>
      <c r="U29" t="str">
        <f t="shared" si="22"/>
        <v xml:space="preserve"> (7. LL-N)</v>
      </c>
      <c r="W29" s="65">
        <v>7</v>
      </c>
      <c r="X29" s="65" t="s">
        <v>14</v>
      </c>
      <c r="Y29" s="65">
        <v>7</v>
      </c>
      <c r="Z29" s="65">
        <v>4</v>
      </c>
      <c r="AA29" s="65">
        <v>0</v>
      </c>
      <c r="AB29" s="65">
        <v>3</v>
      </c>
      <c r="AC29" s="65" t="s">
        <v>355</v>
      </c>
      <c r="AD29" s="66">
        <v>0.33750000000000002</v>
      </c>
      <c r="AE29" s="4"/>
      <c r="AF29" s="4"/>
      <c r="AG29" s="4"/>
      <c r="AH29" s="4"/>
      <c r="AI29" s="4"/>
      <c r="AJ29" s="4"/>
    </row>
    <row r="30" spans="1:36" ht="14" customHeight="1" x14ac:dyDescent="0.35">
      <c r="C30">
        <f t="shared" si="11"/>
        <v>8</v>
      </c>
      <c r="D30" t="str">
        <f t="shared" si="12"/>
        <v>HSG Ortenau Süd</v>
      </c>
      <c r="E30">
        <f t="shared" si="13"/>
        <v>8</v>
      </c>
      <c r="F30">
        <f t="shared" si="14"/>
        <v>248</v>
      </c>
      <c r="G30" s="1" t="s">
        <v>77</v>
      </c>
      <c r="H30" s="2">
        <f t="shared" si="15"/>
        <v>218</v>
      </c>
      <c r="I30">
        <f t="shared" si="16"/>
        <v>8</v>
      </c>
      <c r="J30" s="1" t="s">
        <v>77</v>
      </c>
      <c r="K30" s="2">
        <f t="shared" si="17"/>
        <v>8</v>
      </c>
      <c r="L30" s="3">
        <f t="shared" si="9"/>
        <v>1</v>
      </c>
      <c r="M30" s="3">
        <f t="shared" si="10"/>
        <v>3.75</v>
      </c>
      <c r="N30" s="3">
        <f t="shared" si="18"/>
        <v>31</v>
      </c>
      <c r="O30" s="9">
        <f t="shared" si="19"/>
        <v>92400053753100</v>
      </c>
      <c r="P30">
        <f t="shared" si="23"/>
        <v>15</v>
      </c>
      <c r="R30">
        <f t="shared" si="24"/>
        <v>8</v>
      </c>
      <c r="S30" t="s">
        <v>133</v>
      </c>
      <c r="T30">
        <f t="shared" si="21"/>
        <v>8</v>
      </c>
      <c r="U30" t="str">
        <f t="shared" si="22"/>
        <v xml:space="preserve"> (8. LL-N)</v>
      </c>
      <c r="W30" s="65">
        <v>8</v>
      </c>
      <c r="X30" s="65" t="s">
        <v>13</v>
      </c>
      <c r="Y30" s="65">
        <v>8</v>
      </c>
      <c r="Z30" s="65">
        <v>3</v>
      </c>
      <c r="AA30" s="65">
        <v>2</v>
      </c>
      <c r="AB30" s="65">
        <v>3</v>
      </c>
      <c r="AC30" s="65" t="s">
        <v>356</v>
      </c>
      <c r="AD30" s="66">
        <v>0.33888888888888891</v>
      </c>
      <c r="AE30" s="4"/>
      <c r="AF30" s="4"/>
      <c r="AG30" s="4"/>
      <c r="AH30" s="4"/>
      <c r="AI30" s="4"/>
      <c r="AJ30" s="4"/>
    </row>
    <row r="31" spans="1:36" ht="14" customHeight="1" x14ac:dyDescent="0.35">
      <c r="C31">
        <f t="shared" si="11"/>
        <v>9</v>
      </c>
      <c r="D31" t="str">
        <f t="shared" si="12"/>
        <v>HSG Hanauerland</v>
      </c>
      <c r="E31">
        <f t="shared" si="13"/>
        <v>7</v>
      </c>
      <c r="F31">
        <f t="shared" si="14"/>
        <v>223</v>
      </c>
      <c r="G31" s="1" t="s">
        <v>77</v>
      </c>
      <c r="H31" s="2">
        <f t="shared" si="15"/>
        <v>228</v>
      </c>
      <c r="I31">
        <f t="shared" si="16"/>
        <v>7</v>
      </c>
      <c r="J31" s="1" t="s">
        <v>77</v>
      </c>
      <c r="K31" s="2">
        <f t="shared" si="17"/>
        <v>7</v>
      </c>
      <c r="L31" s="3">
        <f t="shared" si="9"/>
        <v>1</v>
      </c>
      <c r="M31" s="3">
        <f t="shared" si="10"/>
        <v>-0.7142857142857143</v>
      </c>
      <c r="N31" s="3">
        <f t="shared" si="18"/>
        <v>31.857142857142858</v>
      </c>
      <c r="O31" s="9">
        <f t="shared" si="19"/>
        <v>91400049283185</v>
      </c>
      <c r="P31">
        <f t="shared" si="23"/>
        <v>17</v>
      </c>
      <c r="R31">
        <f t="shared" si="24"/>
        <v>9</v>
      </c>
      <c r="S31" t="s">
        <v>133</v>
      </c>
      <c r="T31">
        <f t="shared" si="21"/>
        <v>9</v>
      </c>
      <c r="U31" t="str">
        <f t="shared" si="22"/>
        <v xml:space="preserve"> (9. LL-N)</v>
      </c>
      <c r="W31" s="65">
        <v>9</v>
      </c>
      <c r="X31" s="65" t="s">
        <v>15</v>
      </c>
      <c r="Y31" s="65">
        <v>7</v>
      </c>
      <c r="Z31" s="65">
        <v>3</v>
      </c>
      <c r="AA31" s="65">
        <v>1</v>
      </c>
      <c r="AB31" s="65">
        <v>3</v>
      </c>
      <c r="AC31" s="65" t="s">
        <v>357</v>
      </c>
      <c r="AD31" s="66">
        <v>0.29652777777777778</v>
      </c>
      <c r="AE31" s="4"/>
      <c r="AF31" s="4"/>
      <c r="AG31" s="4"/>
      <c r="AH31" s="4"/>
      <c r="AI31" s="4"/>
      <c r="AJ31" s="4"/>
    </row>
    <row r="32" spans="1:36" ht="14" customHeight="1" x14ac:dyDescent="0.35">
      <c r="C32">
        <f t="shared" si="11"/>
        <v>10</v>
      </c>
      <c r="D32" t="str">
        <f t="shared" si="12"/>
        <v>TuS Oppenau</v>
      </c>
      <c r="E32">
        <f t="shared" si="13"/>
        <v>7</v>
      </c>
      <c r="F32">
        <f t="shared" si="14"/>
        <v>172</v>
      </c>
      <c r="G32" s="1" t="s">
        <v>77</v>
      </c>
      <c r="H32" s="2">
        <f t="shared" si="15"/>
        <v>196</v>
      </c>
      <c r="I32">
        <f t="shared" si="16"/>
        <v>6</v>
      </c>
      <c r="J32" s="1" t="s">
        <v>77</v>
      </c>
      <c r="K32" s="2">
        <f t="shared" si="17"/>
        <v>8</v>
      </c>
      <c r="L32" s="3">
        <f t="shared" si="9"/>
        <v>0.8571428571428571</v>
      </c>
      <c r="M32" s="3">
        <f t="shared" si="10"/>
        <v>-3.4285714285714284</v>
      </c>
      <c r="N32" s="3">
        <f t="shared" si="18"/>
        <v>24.571428571428573</v>
      </c>
      <c r="O32" s="9">
        <f t="shared" si="19"/>
        <v>90342846572457</v>
      </c>
      <c r="P32">
        <f t="shared" si="23"/>
        <v>19</v>
      </c>
      <c r="R32">
        <f t="shared" si="24"/>
        <v>10</v>
      </c>
      <c r="S32" t="s">
        <v>133</v>
      </c>
      <c r="T32">
        <f t="shared" si="21"/>
        <v>10</v>
      </c>
      <c r="U32" t="str">
        <f t="shared" si="22"/>
        <v xml:space="preserve"> (10. LL-N)</v>
      </c>
      <c r="W32" s="65">
        <v>10</v>
      </c>
      <c r="X32" s="65" t="s">
        <v>17</v>
      </c>
      <c r="Y32" s="65">
        <v>7</v>
      </c>
      <c r="Z32" s="65">
        <v>3</v>
      </c>
      <c r="AA32" s="65">
        <v>0</v>
      </c>
      <c r="AB32" s="65">
        <v>4</v>
      </c>
      <c r="AC32" s="65" t="s">
        <v>358</v>
      </c>
      <c r="AD32" s="66">
        <v>0.25555555555555554</v>
      </c>
      <c r="AE32" s="4"/>
      <c r="AF32" s="4"/>
      <c r="AG32" s="4"/>
      <c r="AH32" s="4"/>
      <c r="AI32" s="4"/>
      <c r="AJ32" s="4"/>
    </row>
    <row r="33" spans="2:36" ht="14" customHeight="1" x14ac:dyDescent="0.35">
      <c r="C33">
        <f t="shared" si="11"/>
        <v>11</v>
      </c>
      <c r="D33" t="str">
        <f t="shared" si="12"/>
        <v>HTV Meißenheim 2</v>
      </c>
      <c r="E33">
        <f t="shared" si="13"/>
        <v>8</v>
      </c>
      <c r="F33">
        <f t="shared" si="14"/>
        <v>228</v>
      </c>
      <c r="G33" s="1" t="s">
        <v>77</v>
      </c>
      <c r="H33" s="2">
        <f t="shared" si="15"/>
        <v>242</v>
      </c>
      <c r="I33">
        <f t="shared" si="16"/>
        <v>4</v>
      </c>
      <c r="J33" s="1" t="s">
        <v>77</v>
      </c>
      <c r="K33" s="2">
        <f t="shared" si="17"/>
        <v>12</v>
      </c>
      <c r="L33" s="3">
        <f t="shared" si="9"/>
        <v>0.5</v>
      </c>
      <c r="M33" s="3">
        <f t="shared" si="10"/>
        <v>-1.75</v>
      </c>
      <c r="N33" s="3">
        <f t="shared" si="18"/>
        <v>28.5</v>
      </c>
      <c r="O33" s="9">
        <f t="shared" si="19"/>
        <v>89200048252850</v>
      </c>
      <c r="P33">
        <f t="shared" si="23"/>
        <v>21</v>
      </c>
      <c r="R33">
        <f t="shared" si="24"/>
        <v>11</v>
      </c>
      <c r="S33" t="s">
        <v>133</v>
      </c>
      <c r="T33">
        <f t="shared" si="21"/>
        <v>11</v>
      </c>
      <c r="U33" t="str">
        <f t="shared" si="22"/>
        <v xml:space="preserve"> (11. LL-N)</v>
      </c>
      <c r="W33" s="65">
        <v>11</v>
      </c>
      <c r="X33" s="65" t="s">
        <v>16</v>
      </c>
      <c r="Y33" s="65">
        <v>8</v>
      </c>
      <c r="Z33" s="65">
        <v>2</v>
      </c>
      <c r="AA33" s="65">
        <v>0</v>
      </c>
      <c r="AB33" s="65">
        <v>6</v>
      </c>
      <c r="AC33" s="65" t="s">
        <v>359</v>
      </c>
      <c r="AD33" s="66">
        <v>0.17499999999999999</v>
      </c>
      <c r="AE33" s="4"/>
      <c r="AF33" s="4"/>
      <c r="AG33" s="4"/>
      <c r="AH33" s="4"/>
      <c r="AI33" s="4"/>
      <c r="AJ33" s="4"/>
    </row>
    <row r="34" spans="2:36" ht="14" customHeight="1" x14ac:dyDescent="0.35">
      <c r="C34">
        <f t="shared" si="11"/>
        <v>12</v>
      </c>
      <c r="D34" t="str">
        <f t="shared" si="12"/>
        <v>Murgtal Panthers</v>
      </c>
      <c r="E34">
        <f t="shared" si="13"/>
        <v>8</v>
      </c>
      <c r="F34">
        <f t="shared" si="14"/>
        <v>184</v>
      </c>
      <c r="G34" s="1" t="s">
        <v>77</v>
      </c>
      <c r="H34" s="2">
        <f t="shared" si="15"/>
        <v>216</v>
      </c>
      <c r="I34">
        <f t="shared" si="16"/>
        <v>2</v>
      </c>
      <c r="J34" s="1" t="s">
        <v>77</v>
      </c>
      <c r="K34" s="2">
        <f t="shared" si="17"/>
        <v>14</v>
      </c>
      <c r="L34" s="3">
        <f t="shared" si="9"/>
        <v>0.25</v>
      </c>
      <c r="M34" s="3">
        <f t="shared" si="10"/>
        <v>-4</v>
      </c>
      <c r="N34" s="3">
        <f t="shared" si="18"/>
        <v>23</v>
      </c>
      <c r="O34" s="9">
        <f t="shared" si="19"/>
        <v>88100046002300</v>
      </c>
      <c r="P34">
        <f t="shared" si="23"/>
        <v>24</v>
      </c>
      <c r="R34">
        <f t="shared" si="24"/>
        <v>12</v>
      </c>
      <c r="S34" t="s">
        <v>133</v>
      </c>
      <c r="T34">
        <f t="shared" si="21"/>
        <v>12</v>
      </c>
      <c r="U34" t="str">
        <f t="shared" si="22"/>
        <v xml:space="preserve"> (12. LL-N)</v>
      </c>
      <c r="W34" s="65">
        <v>12</v>
      </c>
      <c r="X34" s="65" t="s">
        <v>19</v>
      </c>
      <c r="Y34" s="65">
        <v>8</v>
      </c>
      <c r="Z34" s="65">
        <v>1</v>
      </c>
      <c r="AA34" s="65">
        <v>0</v>
      </c>
      <c r="AB34" s="65">
        <v>7</v>
      </c>
      <c r="AC34" s="65" t="s">
        <v>360</v>
      </c>
      <c r="AD34" s="66">
        <v>9.3055555555555558E-2</v>
      </c>
      <c r="AE34" s="4"/>
      <c r="AF34" s="4"/>
      <c r="AG34" s="4"/>
      <c r="AH34" s="4"/>
      <c r="AI34" s="4"/>
      <c r="AJ34" s="4"/>
    </row>
    <row r="35" spans="2:36" ht="14" customHeight="1" x14ac:dyDescent="0.35">
      <c r="C35">
        <f t="shared" si="11"/>
        <v>13</v>
      </c>
      <c r="D35" t="str">
        <f t="shared" si="12"/>
        <v>TV St. Georgen/Schw.</v>
      </c>
      <c r="E35">
        <f t="shared" si="13"/>
        <v>8</v>
      </c>
      <c r="F35">
        <f t="shared" si="14"/>
        <v>163</v>
      </c>
      <c r="G35" s="1" t="s">
        <v>77</v>
      </c>
      <c r="H35" s="2">
        <f t="shared" si="15"/>
        <v>220</v>
      </c>
      <c r="I35">
        <f t="shared" si="16"/>
        <v>2</v>
      </c>
      <c r="J35" s="1" t="s">
        <v>77</v>
      </c>
      <c r="K35" s="2">
        <f t="shared" si="17"/>
        <v>14</v>
      </c>
      <c r="L35" s="3">
        <f t="shared" si="9"/>
        <v>0.25</v>
      </c>
      <c r="M35" s="3">
        <f t="shared" si="10"/>
        <v>-7.125</v>
      </c>
      <c r="N35" s="3">
        <f t="shared" si="18"/>
        <v>20.375</v>
      </c>
      <c r="O35" s="9">
        <f t="shared" si="19"/>
        <v>87100042872037</v>
      </c>
      <c r="P35">
        <f t="shared" si="23"/>
        <v>26</v>
      </c>
      <c r="R35">
        <f t="shared" si="24"/>
        <v>13</v>
      </c>
      <c r="S35" t="s">
        <v>133</v>
      </c>
      <c r="T35">
        <f t="shared" si="21"/>
        <v>13</v>
      </c>
      <c r="U35" t="str">
        <f t="shared" si="22"/>
        <v xml:space="preserve"> (13. LL-N)</v>
      </c>
      <c r="W35" s="65">
        <v>13</v>
      </c>
      <c r="X35" s="65" t="s">
        <v>20</v>
      </c>
      <c r="Y35" s="65">
        <v>8</v>
      </c>
      <c r="Z35" s="65">
        <v>1</v>
      </c>
      <c r="AA35" s="65">
        <v>0</v>
      </c>
      <c r="AB35" s="65">
        <v>7</v>
      </c>
      <c r="AC35" s="65" t="s">
        <v>361</v>
      </c>
      <c r="AD35" s="66">
        <v>9.3055555555555558E-2</v>
      </c>
      <c r="AE35" s="4"/>
      <c r="AF35" s="4"/>
      <c r="AG35" s="4"/>
      <c r="AH35" s="4"/>
      <c r="AI35" s="4"/>
      <c r="AJ35" s="4"/>
    </row>
    <row r="36" spans="2:36" ht="14" customHeight="1" x14ac:dyDescent="0.35">
      <c r="C36">
        <f t="shared" si="11"/>
        <v>14</v>
      </c>
      <c r="D36" t="str">
        <f t="shared" si="12"/>
        <v>SG Hornberg/Lauterbach/Triberg</v>
      </c>
      <c r="E36">
        <f t="shared" si="13"/>
        <v>8</v>
      </c>
      <c r="F36">
        <f t="shared" si="14"/>
        <v>191</v>
      </c>
      <c r="G36" s="1" t="s">
        <v>77</v>
      </c>
      <c r="H36" s="2">
        <f t="shared" si="15"/>
        <v>230</v>
      </c>
      <c r="I36">
        <f t="shared" si="16"/>
        <v>2</v>
      </c>
      <c r="J36" s="1" t="s">
        <v>77</v>
      </c>
      <c r="K36" s="2">
        <f t="shared" si="17"/>
        <v>14</v>
      </c>
      <c r="L36" s="3">
        <f t="shared" si="9"/>
        <v>0.25</v>
      </c>
      <c r="M36" s="3">
        <f t="shared" si="10"/>
        <v>-4.875</v>
      </c>
      <c r="N36" s="3">
        <f t="shared" si="18"/>
        <v>23.875</v>
      </c>
      <c r="O36" s="9">
        <f t="shared" si="19"/>
        <v>86100045122387</v>
      </c>
      <c r="P36">
        <f t="shared" si="23"/>
        <v>28</v>
      </c>
      <c r="R36">
        <f t="shared" si="24"/>
        <v>14</v>
      </c>
      <c r="S36" t="s">
        <v>133</v>
      </c>
      <c r="T36">
        <f t="shared" si="21"/>
        <v>14</v>
      </c>
      <c r="U36" t="str">
        <f t="shared" si="22"/>
        <v xml:space="preserve"> (14. LL-N)</v>
      </c>
      <c r="W36" s="65">
        <v>14</v>
      </c>
      <c r="X36" s="65" t="s">
        <v>18</v>
      </c>
      <c r="Y36" s="65">
        <v>8</v>
      </c>
      <c r="Z36" s="65">
        <v>1</v>
      </c>
      <c r="AA36" s="65">
        <v>0</v>
      </c>
      <c r="AB36" s="65">
        <v>7</v>
      </c>
      <c r="AC36" s="65" t="s">
        <v>362</v>
      </c>
      <c r="AD36" s="66">
        <v>9.3055555555555558E-2</v>
      </c>
      <c r="AE36" s="4"/>
      <c r="AF36" s="4"/>
      <c r="AG36" s="4"/>
      <c r="AH36" s="4"/>
      <c r="AI36" s="4"/>
      <c r="AJ36" s="4"/>
    </row>
    <row r="37" spans="2:36" x14ac:dyDescent="0.35">
      <c r="N37" s="3"/>
      <c r="O37" s="9"/>
      <c r="R37">
        <f t="shared" si="24"/>
        <v>15</v>
      </c>
      <c r="V37" s="22" t="str">
        <f>B38</f>
        <v>M-LL-S</v>
      </c>
      <c r="W37" s="65" t="s">
        <v>190</v>
      </c>
      <c r="X37" s="65" t="s">
        <v>0</v>
      </c>
      <c r="Y37" s="65" t="s">
        <v>1</v>
      </c>
      <c r="Z37" s="65" t="s">
        <v>2</v>
      </c>
      <c r="AA37" s="65" t="s">
        <v>3</v>
      </c>
      <c r="AB37" s="65" t="s">
        <v>4</v>
      </c>
      <c r="AC37" s="65" t="s">
        <v>5</v>
      </c>
      <c r="AD37" s="65" t="s">
        <v>6</v>
      </c>
      <c r="AE37" s="4"/>
      <c r="AF37" s="4"/>
      <c r="AG37" s="4"/>
      <c r="AH37" s="4"/>
      <c r="AI37" s="4"/>
      <c r="AJ37" s="4"/>
    </row>
    <row r="38" spans="2:36" x14ac:dyDescent="0.35">
      <c r="B38" s="8" t="s">
        <v>94</v>
      </c>
      <c r="C38">
        <f t="shared" ref="C38:C51" si="25">W38</f>
        <v>1</v>
      </c>
      <c r="D38" t="str">
        <f t="shared" ref="D38:D51" si="26">X38</f>
        <v>TSV Alemannia Freiburg-Zähringen</v>
      </c>
      <c r="E38">
        <f t="shared" ref="E38:E51" si="27">Y38</f>
        <v>7</v>
      </c>
      <c r="F38">
        <f t="shared" ref="F38:F51" si="28">VALUE(LEFT(AC38,FIND(":",AC38)-1))</f>
        <v>245</v>
      </c>
      <c r="G38" s="1" t="s">
        <v>77</v>
      </c>
      <c r="H38" s="2">
        <f t="shared" ref="H38:H51" si="29">VALUE(RIGHT(AC38,LEN(AC38)-FIND(":",AC38)))</f>
        <v>166</v>
      </c>
      <c r="I38">
        <f t="shared" ref="I38:I51" si="30">2*Z38+AA38</f>
        <v>14</v>
      </c>
      <c r="J38" s="1" t="s">
        <v>77</v>
      </c>
      <c r="K38" s="2">
        <f t="shared" ref="K38:K51" si="31">AA38+2*AB38</f>
        <v>0</v>
      </c>
      <c r="L38" s="3">
        <f t="shared" ref="L38:L51" si="32">IF(E38=0,0,I38/E38)</f>
        <v>2</v>
      </c>
      <c r="M38" s="3">
        <f t="shared" ref="M38:M51" si="33">IF(E38=0,0,(F38-H38)/E38)</f>
        <v>11.285714285714286</v>
      </c>
      <c r="N38" s="3">
        <f t="shared" si="18"/>
        <v>35</v>
      </c>
      <c r="O38" s="9">
        <f t="shared" si="19"/>
        <v>99800061283500</v>
      </c>
      <c r="P38">
        <f t="shared" si="23"/>
        <v>1</v>
      </c>
      <c r="R38">
        <f t="shared" si="24"/>
        <v>16</v>
      </c>
      <c r="S38" t="s">
        <v>134</v>
      </c>
      <c r="T38">
        <f>C38</f>
        <v>1</v>
      </c>
      <c r="U38" t="str">
        <f t="shared" si="22"/>
        <v xml:space="preserve"> (1. LL-S)</v>
      </c>
      <c r="W38" s="65">
        <v>1</v>
      </c>
      <c r="X38" s="65" t="s">
        <v>21</v>
      </c>
      <c r="Y38" s="65">
        <v>7</v>
      </c>
      <c r="Z38" s="65">
        <v>7</v>
      </c>
      <c r="AA38" s="65">
        <v>0</v>
      </c>
      <c r="AB38" s="65">
        <v>0</v>
      </c>
      <c r="AC38" s="65" t="s">
        <v>380</v>
      </c>
      <c r="AD38" s="66">
        <v>0.58333333333333337</v>
      </c>
      <c r="AE38" s="4"/>
      <c r="AF38" s="4"/>
      <c r="AG38" s="4"/>
      <c r="AH38" s="4"/>
      <c r="AI38" s="4"/>
      <c r="AJ38" s="4"/>
    </row>
    <row r="39" spans="2:36" x14ac:dyDescent="0.35">
      <c r="C39">
        <f t="shared" si="25"/>
        <v>2</v>
      </c>
      <c r="D39" t="str">
        <f t="shared" si="26"/>
        <v>TuS Ringsheim</v>
      </c>
      <c r="E39">
        <f t="shared" si="27"/>
        <v>8</v>
      </c>
      <c r="F39">
        <f t="shared" si="28"/>
        <v>245</v>
      </c>
      <c r="G39" s="1" t="s">
        <v>77</v>
      </c>
      <c r="H39" s="2">
        <f t="shared" si="29"/>
        <v>193</v>
      </c>
      <c r="I39">
        <f t="shared" si="30"/>
        <v>13</v>
      </c>
      <c r="J39" s="1" t="s">
        <v>77</v>
      </c>
      <c r="K39" s="2">
        <f t="shared" si="31"/>
        <v>3</v>
      </c>
      <c r="L39" s="3">
        <f t="shared" si="32"/>
        <v>1.625</v>
      </c>
      <c r="M39" s="3">
        <f t="shared" si="33"/>
        <v>6.5</v>
      </c>
      <c r="N39" s="3">
        <f t="shared" si="18"/>
        <v>30.625</v>
      </c>
      <c r="O39" s="9">
        <f t="shared" si="19"/>
        <v>98650056503062</v>
      </c>
      <c r="P39">
        <f t="shared" si="23"/>
        <v>4</v>
      </c>
      <c r="R39">
        <f t="shared" si="24"/>
        <v>17</v>
      </c>
      <c r="S39" t="s">
        <v>134</v>
      </c>
      <c r="T39">
        <f t="shared" ref="T39:T51" si="34">C39</f>
        <v>2</v>
      </c>
      <c r="U39" t="str">
        <f t="shared" si="22"/>
        <v xml:space="preserve"> (2. LL-S)</v>
      </c>
      <c r="W39" s="65">
        <v>2</v>
      </c>
      <c r="X39" s="65" t="s">
        <v>22</v>
      </c>
      <c r="Y39" s="65">
        <v>8</v>
      </c>
      <c r="Z39" s="65">
        <v>6</v>
      </c>
      <c r="AA39" s="65">
        <v>1</v>
      </c>
      <c r="AB39" s="65">
        <v>1</v>
      </c>
      <c r="AC39" s="65" t="s">
        <v>381</v>
      </c>
      <c r="AD39" s="66">
        <v>0.54374999999999996</v>
      </c>
      <c r="AE39" s="4"/>
      <c r="AF39" s="4"/>
      <c r="AG39" s="4"/>
      <c r="AH39" s="4"/>
      <c r="AI39" s="4"/>
      <c r="AJ39" s="4"/>
    </row>
    <row r="40" spans="2:36" x14ac:dyDescent="0.35">
      <c r="C40">
        <f t="shared" si="25"/>
        <v>3</v>
      </c>
      <c r="D40" t="str">
        <f t="shared" si="26"/>
        <v>SG Köndringen/Teningen 2</v>
      </c>
      <c r="E40">
        <f t="shared" si="27"/>
        <v>8</v>
      </c>
      <c r="F40">
        <f t="shared" si="28"/>
        <v>232</v>
      </c>
      <c r="G40" s="1" t="s">
        <v>77</v>
      </c>
      <c r="H40" s="2">
        <f t="shared" si="29"/>
        <v>202</v>
      </c>
      <c r="I40">
        <f t="shared" si="30"/>
        <v>12</v>
      </c>
      <c r="J40" s="1" t="s">
        <v>77</v>
      </c>
      <c r="K40" s="2">
        <f t="shared" si="31"/>
        <v>4</v>
      </c>
      <c r="L40" s="3">
        <f t="shared" si="32"/>
        <v>1.5</v>
      </c>
      <c r="M40" s="3">
        <f t="shared" si="33"/>
        <v>3.75</v>
      </c>
      <c r="N40" s="3">
        <f t="shared" si="18"/>
        <v>29</v>
      </c>
      <c r="O40" s="9">
        <f t="shared" si="19"/>
        <v>97600053752900</v>
      </c>
      <c r="P40">
        <f t="shared" si="23"/>
        <v>5</v>
      </c>
      <c r="R40">
        <f t="shared" si="24"/>
        <v>18</v>
      </c>
      <c r="S40" t="s">
        <v>134</v>
      </c>
      <c r="T40">
        <f t="shared" si="34"/>
        <v>3</v>
      </c>
      <c r="U40" t="str">
        <f t="shared" si="22"/>
        <v xml:space="preserve"> (3. LL-S)</v>
      </c>
      <c r="W40" s="65">
        <v>3</v>
      </c>
      <c r="X40" s="65" t="s">
        <v>26</v>
      </c>
      <c r="Y40" s="65">
        <v>8</v>
      </c>
      <c r="Z40" s="65">
        <v>6</v>
      </c>
      <c r="AA40" s="65">
        <v>0</v>
      </c>
      <c r="AB40" s="65">
        <v>2</v>
      </c>
      <c r="AC40" s="65" t="s">
        <v>382</v>
      </c>
      <c r="AD40" s="66">
        <v>0.50277777777777777</v>
      </c>
      <c r="AE40" s="4"/>
      <c r="AF40" s="4"/>
      <c r="AG40" s="4"/>
      <c r="AH40" s="4"/>
      <c r="AI40" s="4"/>
      <c r="AJ40" s="4"/>
    </row>
    <row r="41" spans="2:36" x14ac:dyDescent="0.35">
      <c r="C41">
        <f t="shared" si="25"/>
        <v>4</v>
      </c>
      <c r="D41" t="str">
        <f t="shared" si="26"/>
        <v>SG Maulburg/Steinen</v>
      </c>
      <c r="E41">
        <f t="shared" si="27"/>
        <v>8</v>
      </c>
      <c r="F41">
        <f t="shared" si="28"/>
        <v>252</v>
      </c>
      <c r="G41" s="1" t="s">
        <v>77</v>
      </c>
      <c r="H41" s="2">
        <f t="shared" si="29"/>
        <v>214</v>
      </c>
      <c r="I41">
        <f t="shared" si="30"/>
        <v>11</v>
      </c>
      <c r="J41" s="1" t="s">
        <v>77</v>
      </c>
      <c r="K41" s="2">
        <f t="shared" si="31"/>
        <v>5</v>
      </c>
      <c r="L41" s="3">
        <f t="shared" si="32"/>
        <v>1.375</v>
      </c>
      <c r="M41" s="3">
        <f t="shared" si="33"/>
        <v>4.75</v>
      </c>
      <c r="N41" s="3">
        <f t="shared" si="18"/>
        <v>31.5</v>
      </c>
      <c r="O41" s="9">
        <f t="shared" si="19"/>
        <v>96550054753150</v>
      </c>
      <c r="P41">
        <f t="shared" si="23"/>
        <v>8</v>
      </c>
      <c r="R41">
        <f t="shared" si="24"/>
        <v>19</v>
      </c>
      <c r="S41" t="s">
        <v>134</v>
      </c>
      <c r="T41">
        <f t="shared" si="34"/>
        <v>4</v>
      </c>
      <c r="U41" t="str">
        <f t="shared" si="22"/>
        <v xml:space="preserve"> (4. LL-S)</v>
      </c>
      <c r="W41" s="65">
        <v>4</v>
      </c>
      <c r="X41" s="65" t="s">
        <v>23</v>
      </c>
      <c r="Y41" s="65">
        <v>8</v>
      </c>
      <c r="Z41" s="65">
        <v>5</v>
      </c>
      <c r="AA41" s="65">
        <v>1</v>
      </c>
      <c r="AB41" s="65">
        <v>2</v>
      </c>
      <c r="AC41" s="65" t="s">
        <v>383</v>
      </c>
      <c r="AD41" s="66">
        <v>0.46180555555555558</v>
      </c>
      <c r="AE41" s="4"/>
      <c r="AF41" s="4"/>
      <c r="AG41" s="4"/>
      <c r="AH41" s="4"/>
      <c r="AI41" s="4"/>
      <c r="AJ41" s="4"/>
    </row>
    <row r="42" spans="2:36" x14ac:dyDescent="0.35">
      <c r="C42">
        <f t="shared" si="25"/>
        <v>5</v>
      </c>
      <c r="D42" t="str">
        <f t="shared" si="26"/>
        <v>HSG Dreiland</v>
      </c>
      <c r="E42">
        <f t="shared" si="27"/>
        <v>8</v>
      </c>
      <c r="F42">
        <f t="shared" si="28"/>
        <v>231</v>
      </c>
      <c r="G42" s="1" t="s">
        <v>77</v>
      </c>
      <c r="H42" s="2">
        <f t="shared" si="29"/>
        <v>227</v>
      </c>
      <c r="I42">
        <f t="shared" si="30"/>
        <v>11</v>
      </c>
      <c r="J42" s="1" t="s">
        <v>77</v>
      </c>
      <c r="K42" s="2">
        <f t="shared" si="31"/>
        <v>5</v>
      </c>
      <c r="L42" s="3">
        <f t="shared" si="32"/>
        <v>1.375</v>
      </c>
      <c r="M42" s="3">
        <f t="shared" si="33"/>
        <v>0.5</v>
      </c>
      <c r="N42" s="3">
        <f t="shared" si="18"/>
        <v>28.875</v>
      </c>
      <c r="O42" s="9">
        <f t="shared" si="19"/>
        <v>95550050502887</v>
      </c>
      <c r="P42">
        <f t="shared" si="23"/>
        <v>9</v>
      </c>
      <c r="R42">
        <f t="shared" si="24"/>
        <v>20</v>
      </c>
      <c r="S42" t="s">
        <v>134</v>
      </c>
      <c r="T42">
        <f t="shared" si="34"/>
        <v>5</v>
      </c>
      <c r="U42" t="str">
        <f t="shared" si="22"/>
        <v xml:space="preserve"> (5. LL-S)</v>
      </c>
      <c r="W42" s="65">
        <v>5</v>
      </c>
      <c r="X42" s="65" t="s">
        <v>24</v>
      </c>
      <c r="Y42" s="65">
        <v>8</v>
      </c>
      <c r="Z42" s="65">
        <v>5</v>
      </c>
      <c r="AA42" s="65">
        <v>1</v>
      </c>
      <c r="AB42" s="65">
        <v>2</v>
      </c>
      <c r="AC42" s="65" t="s">
        <v>384</v>
      </c>
      <c r="AD42" s="66">
        <v>0.46180555555555558</v>
      </c>
      <c r="AE42" s="4"/>
      <c r="AF42" s="4"/>
      <c r="AG42" s="4"/>
      <c r="AH42" s="4"/>
      <c r="AI42" s="4"/>
      <c r="AJ42" s="4"/>
    </row>
    <row r="43" spans="2:36" x14ac:dyDescent="0.35">
      <c r="C43">
        <f t="shared" si="25"/>
        <v>6</v>
      </c>
      <c r="D43" t="str">
        <f t="shared" si="26"/>
        <v>TuS Steißlingen 2</v>
      </c>
      <c r="E43">
        <f t="shared" si="27"/>
        <v>8</v>
      </c>
      <c r="F43">
        <f t="shared" si="28"/>
        <v>241</v>
      </c>
      <c r="G43" s="1" t="s">
        <v>77</v>
      </c>
      <c r="H43" s="2">
        <f t="shared" si="29"/>
        <v>223</v>
      </c>
      <c r="I43">
        <f t="shared" si="30"/>
        <v>10</v>
      </c>
      <c r="J43" s="1" t="s">
        <v>77</v>
      </c>
      <c r="K43" s="2">
        <f t="shared" si="31"/>
        <v>6</v>
      </c>
      <c r="L43" s="3">
        <f t="shared" si="32"/>
        <v>1.25</v>
      </c>
      <c r="M43" s="3">
        <f t="shared" si="33"/>
        <v>2.25</v>
      </c>
      <c r="N43" s="3">
        <f t="shared" si="18"/>
        <v>30.125</v>
      </c>
      <c r="O43" s="9">
        <f t="shared" si="19"/>
        <v>94500052253012</v>
      </c>
      <c r="P43">
        <f t="shared" si="23"/>
        <v>12</v>
      </c>
      <c r="R43">
        <f t="shared" si="24"/>
        <v>21</v>
      </c>
      <c r="S43" t="s">
        <v>134</v>
      </c>
      <c r="T43">
        <f t="shared" si="34"/>
        <v>6</v>
      </c>
      <c r="U43" t="str">
        <f t="shared" si="22"/>
        <v xml:space="preserve"> (6. LL-S)</v>
      </c>
      <c r="W43" s="65">
        <v>6</v>
      </c>
      <c r="X43" s="65" t="s">
        <v>27</v>
      </c>
      <c r="Y43" s="65">
        <v>8</v>
      </c>
      <c r="Z43" s="65">
        <v>4</v>
      </c>
      <c r="AA43" s="65">
        <v>2</v>
      </c>
      <c r="AB43" s="65">
        <v>2</v>
      </c>
      <c r="AC43" s="65" t="s">
        <v>385</v>
      </c>
      <c r="AD43" s="66">
        <v>0.42083333333333334</v>
      </c>
      <c r="AE43" s="4"/>
      <c r="AF43" s="4"/>
      <c r="AG43" s="4"/>
      <c r="AH43" s="4"/>
      <c r="AI43" s="4"/>
      <c r="AJ43" s="4"/>
    </row>
    <row r="44" spans="2:36" x14ac:dyDescent="0.35">
      <c r="C44">
        <f t="shared" si="25"/>
        <v>7</v>
      </c>
      <c r="D44" t="str">
        <f t="shared" si="26"/>
        <v>SG Waldkirch/Denzlingen</v>
      </c>
      <c r="E44">
        <f t="shared" si="27"/>
        <v>7</v>
      </c>
      <c r="F44">
        <f t="shared" si="28"/>
        <v>203</v>
      </c>
      <c r="G44" s="1" t="s">
        <v>77</v>
      </c>
      <c r="H44" s="2">
        <f t="shared" si="29"/>
        <v>189</v>
      </c>
      <c r="I44">
        <f t="shared" si="30"/>
        <v>8</v>
      </c>
      <c r="J44" s="1" t="s">
        <v>77</v>
      </c>
      <c r="K44" s="2">
        <f t="shared" si="31"/>
        <v>6</v>
      </c>
      <c r="L44" s="3">
        <f t="shared" si="32"/>
        <v>1.1428571428571428</v>
      </c>
      <c r="M44" s="3">
        <f t="shared" si="33"/>
        <v>2</v>
      </c>
      <c r="N44" s="3">
        <f t="shared" si="18"/>
        <v>29</v>
      </c>
      <c r="O44" s="9">
        <f t="shared" si="19"/>
        <v>93457152002900</v>
      </c>
      <c r="P44">
        <f t="shared" si="23"/>
        <v>13</v>
      </c>
      <c r="R44">
        <f t="shared" si="24"/>
        <v>22</v>
      </c>
      <c r="S44" t="s">
        <v>134</v>
      </c>
      <c r="T44">
        <f t="shared" si="34"/>
        <v>7</v>
      </c>
      <c r="U44" t="str">
        <f t="shared" si="22"/>
        <v xml:space="preserve"> (7. LL-S)</v>
      </c>
      <c r="W44" s="65">
        <v>7</v>
      </c>
      <c r="X44" s="65" t="s">
        <v>31</v>
      </c>
      <c r="Y44" s="65">
        <v>7</v>
      </c>
      <c r="Z44" s="65">
        <v>4</v>
      </c>
      <c r="AA44" s="65">
        <v>0</v>
      </c>
      <c r="AB44" s="65">
        <v>3</v>
      </c>
      <c r="AC44" s="65" t="s">
        <v>386</v>
      </c>
      <c r="AD44" s="66">
        <v>0.33750000000000002</v>
      </c>
      <c r="AE44" s="4"/>
      <c r="AF44" s="4"/>
      <c r="AG44" s="4"/>
      <c r="AH44" s="4"/>
      <c r="AI44" s="4"/>
      <c r="AJ44" s="4"/>
    </row>
    <row r="45" spans="2:36" x14ac:dyDescent="0.35">
      <c r="C45">
        <f t="shared" si="25"/>
        <v>8</v>
      </c>
      <c r="D45" t="str">
        <f t="shared" si="26"/>
        <v>HG Müllheim/Neuenburg</v>
      </c>
      <c r="E45">
        <f t="shared" si="27"/>
        <v>8</v>
      </c>
      <c r="F45">
        <f t="shared" si="28"/>
        <v>206</v>
      </c>
      <c r="G45" s="1" t="s">
        <v>77</v>
      </c>
      <c r="H45" s="2">
        <f t="shared" si="29"/>
        <v>224</v>
      </c>
      <c r="I45">
        <f t="shared" si="30"/>
        <v>7</v>
      </c>
      <c r="J45" s="1" t="s">
        <v>77</v>
      </c>
      <c r="K45" s="2">
        <f t="shared" si="31"/>
        <v>9</v>
      </c>
      <c r="L45" s="3">
        <f t="shared" si="32"/>
        <v>0.875</v>
      </c>
      <c r="M45" s="3">
        <f t="shared" si="33"/>
        <v>-2.25</v>
      </c>
      <c r="N45" s="3">
        <f t="shared" si="18"/>
        <v>25.75</v>
      </c>
      <c r="O45" s="9">
        <f t="shared" si="19"/>
        <v>92350047752575</v>
      </c>
      <c r="P45">
        <f t="shared" si="23"/>
        <v>16</v>
      </c>
      <c r="R45">
        <f t="shared" si="24"/>
        <v>23</v>
      </c>
      <c r="S45" t="s">
        <v>134</v>
      </c>
      <c r="T45">
        <f t="shared" si="34"/>
        <v>8</v>
      </c>
      <c r="U45" t="str">
        <f t="shared" si="22"/>
        <v xml:space="preserve"> (8. LL-S)</v>
      </c>
      <c r="W45" s="65">
        <v>8</v>
      </c>
      <c r="X45" s="65" t="s">
        <v>28</v>
      </c>
      <c r="Y45" s="65">
        <v>8</v>
      </c>
      <c r="Z45" s="65">
        <v>2</v>
      </c>
      <c r="AA45" s="65">
        <v>3</v>
      </c>
      <c r="AB45" s="65">
        <v>3</v>
      </c>
      <c r="AC45" s="65" t="s">
        <v>387</v>
      </c>
      <c r="AD45" s="66">
        <v>0.29791666666666666</v>
      </c>
      <c r="AE45" s="4"/>
      <c r="AF45" s="4"/>
      <c r="AG45" s="4"/>
      <c r="AH45" s="4"/>
      <c r="AI45" s="4"/>
      <c r="AJ45" s="4"/>
    </row>
    <row r="46" spans="2:36" x14ac:dyDescent="0.35">
      <c r="C46">
        <f t="shared" si="25"/>
        <v>9</v>
      </c>
      <c r="D46" t="str">
        <f t="shared" si="26"/>
        <v>HandBall Löwen Heitersheim</v>
      </c>
      <c r="E46">
        <f t="shared" si="27"/>
        <v>8</v>
      </c>
      <c r="F46">
        <f t="shared" si="28"/>
        <v>252</v>
      </c>
      <c r="G46" s="1" t="s">
        <v>77</v>
      </c>
      <c r="H46" s="2">
        <f t="shared" si="29"/>
        <v>278</v>
      </c>
      <c r="I46">
        <f t="shared" si="30"/>
        <v>7</v>
      </c>
      <c r="J46" s="1" t="s">
        <v>77</v>
      </c>
      <c r="K46" s="2">
        <f t="shared" si="31"/>
        <v>9</v>
      </c>
      <c r="L46" s="3">
        <f t="shared" si="32"/>
        <v>0.875</v>
      </c>
      <c r="M46" s="3">
        <f t="shared" si="33"/>
        <v>-3.25</v>
      </c>
      <c r="N46" s="3">
        <f t="shared" si="18"/>
        <v>31.5</v>
      </c>
      <c r="O46" s="9">
        <f t="shared" si="19"/>
        <v>91350046753150</v>
      </c>
      <c r="P46">
        <f t="shared" si="23"/>
        <v>18</v>
      </c>
      <c r="R46">
        <f t="shared" si="24"/>
        <v>24</v>
      </c>
      <c r="S46" t="s">
        <v>134</v>
      </c>
      <c r="T46">
        <f t="shared" si="34"/>
        <v>9</v>
      </c>
      <c r="U46" t="str">
        <f t="shared" si="22"/>
        <v xml:space="preserve"> (9. LL-S)</v>
      </c>
      <c r="W46" s="65">
        <v>9</v>
      </c>
      <c r="X46" s="65" t="s">
        <v>30</v>
      </c>
      <c r="Y46" s="65">
        <v>8</v>
      </c>
      <c r="Z46" s="65">
        <v>3</v>
      </c>
      <c r="AA46" s="65">
        <v>1</v>
      </c>
      <c r="AB46" s="65">
        <v>4</v>
      </c>
      <c r="AC46" s="65" t="s">
        <v>388</v>
      </c>
      <c r="AD46" s="66">
        <v>0.29791666666666666</v>
      </c>
      <c r="AE46" s="4"/>
      <c r="AF46" s="4"/>
      <c r="AG46" s="4"/>
      <c r="AH46" s="4"/>
      <c r="AI46" s="4"/>
      <c r="AJ46" s="4"/>
    </row>
    <row r="47" spans="2:36" x14ac:dyDescent="0.35">
      <c r="C47">
        <f t="shared" si="25"/>
        <v>10</v>
      </c>
      <c r="D47" t="str">
        <f t="shared" si="26"/>
        <v>TV Pfullendorf</v>
      </c>
      <c r="E47">
        <f t="shared" si="27"/>
        <v>8</v>
      </c>
      <c r="F47">
        <f t="shared" si="28"/>
        <v>217</v>
      </c>
      <c r="G47" s="1" t="s">
        <v>77</v>
      </c>
      <c r="H47" s="2">
        <f t="shared" si="29"/>
        <v>258</v>
      </c>
      <c r="I47">
        <f t="shared" si="30"/>
        <v>5</v>
      </c>
      <c r="J47" s="1" t="s">
        <v>77</v>
      </c>
      <c r="K47" s="2">
        <f t="shared" si="31"/>
        <v>11</v>
      </c>
      <c r="L47" s="3">
        <f t="shared" si="32"/>
        <v>0.625</v>
      </c>
      <c r="M47" s="3">
        <f t="shared" si="33"/>
        <v>-5.125</v>
      </c>
      <c r="N47" s="3">
        <f t="shared" si="18"/>
        <v>27.125</v>
      </c>
      <c r="O47" s="9">
        <f t="shared" si="19"/>
        <v>90250044872712</v>
      </c>
      <c r="P47">
        <f t="shared" si="23"/>
        <v>20</v>
      </c>
      <c r="R47">
        <f t="shared" si="24"/>
        <v>25</v>
      </c>
      <c r="S47" t="s">
        <v>134</v>
      </c>
      <c r="T47">
        <f t="shared" si="34"/>
        <v>10</v>
      </c>
      <c r="U47" t="str">
        <f t="shared" si="22"/>
        <v xml:space="preserve"> (10. LL-S)</v>
      </c>
      <c r="W47" s="65">
        <v>10</v>
      </c>
      <c r="X47" s="65" t="s">
        <v>29</v>
      </c>
      <c r="Y47" s="65">
        <v>8</v>
      </c>
      <c r="Z47" s="65">
        <v>2</v>
      </c>
      <c r="AA47" s="65">
        <v>1</v>
      </c>
      <c r="AB47" s="65">
        <v>5</v>
      </c>
      <c r="AC47" s="65" t="s">
        <v>389</v>
      </c>
      <c r="AD47" s="66">
        <v>0.21597222222222223</v>
      </c>
      <c r="AE47" s="4"/>
      <c r="AF47" s="4"/>
      <c r="AG47" s="4"/>
      <c r="AH47" s="4"/>
      <c r="AI47" s="4"/>
      <c r="AJ47" s="4"/>
    </row>
    <row r="48" spans="2:36" x14ac:dyDescent="0.35">
      <c r="C48">
        <f t="shared" si="25"/>
        <v>11</v>
      </c>
      <c r="D48" t="str">
        <f t="shared" si="26"/>
        <v>DJK Singen</v>
      </c>
      <c r="E48">
        <f t="shared" si="27"/>
        <v>8</v>
      </c>
      <c r="F48">
        <f t="shared" si="28"/>
        <v>213</v>
      </c>
      <c r="G48" s="1" t="s">
        <v>77</v>
      </c>
      <c r="H48" s="2">
        <f t="shared" si="29"/>
        <v>246</v>
      </c>
      <c r="I48">
        <f t="shared" si="30"/>
        <v>4</v>
      </c>
      <c r="J48" s="1" t="s">
        <v>77</v>
      </c>
      <c r="K48" s="2">
        <f t="shared" si="31"/>
        <v>12</v>
      </c>
      <c r="L48" s="3">
        <f t="shared" si="32"/>
        <v>0.5</v>
      </c>
      <c r="M48" s="3">
        <f t="shared" si="33"/>
        <v>-4.125</v>
      </c>
      <c r="N48" s="3">
        <f t="shared" si="18"/>
        <v>26.625</v>
      </c>
      <c r="O48" s="9">
        <f t="shared" si="19"/>
        <v>89200045872662</v>
      </c>
      <c r="P48">
        <f t="shared" si="23"/>
        <v>22</v>
      </c>
      <c r="R48">
        <f t="shared" si="24"/>
        <v>26</v>
      </c>
      <c r="S48" t="s">
        <v>134</v>
      </c>
      <c r="T48">
        <f t="shared" si="34"/>
        <v>11</v>
      </c>
      <c r="U48" t="str">
        <f t="shared" si="22"/>
        <v xml:space="preserve"> (11. LL-S)</v>
      </c>
      <c r="W48" s="65">
        <v>11</v>
      </c>
      <c r="X48" s="65" t="s">
        <v>25</v>
      </c>
      <c r="Y48" s="65">
        <v>8</v>
      </c>
      <c r="Z48" s="65">
        <v>2</v>
      </c>
      <c r="AA48" s="65">
        <v>0</v>
      </c>
      <c r="AB48" s="65">
        <v>6</v>
      </c>
      <c r="AC48" s="65" t="s">
        <v>390</v>
      </c>
      <c r="AD48" s="66">
        <v>0.17499999999999999</v>
      </c>
      <c r="AE48" s="4"/>
      <c r="AF48" s="4"/>
      <c r="AG48" s="4"/>
      <c r="AH48" s="4"/>
      <c r="AI48" s="4"/>
      <c r="AJ48" s="4"/>
    </row>
    <row r="49" spans="2:36" x14ac:dyDescent="0.35">
      <c r="C49">
        <f t="shared" si="25"/>
        <v>12</v>
      </c>
      <c r="D49" t="str">
        <f t="shared" si="26"/>
        <v>HSG Mimmenhausen/Mühlhofen</v>
      </c>
      <c r="E49">
        <f t="shared" si="27"/>
        <v>8</v>
      </c>
      <c r="F49">
        <f t="shared" si="28"/>
        <v>210</v>
      </c>
      <c r="G49" s="1" t="s">
        <v>77</v>
      </c>
      <c r="H49" s="2">
        <f t="shared" si="29"/>
        <v>242</v>
      </c>
      <c r="I49">
        <f t="shared" si="30"/>
        <v>3</v>
      </c>
      <c r="J49" s="1" t="s">
        <v>77</v>
      </c>
      <c r="K49" s="2">
        <f t="shared" si="31"/>
        <v>13</v>
      </c>
      <c r="L49" s="3">
        <f t="shared" si="32"/>
        <v>0.375</v>
      </c>
      <c r="M49" s="3">
        <f t="shared" si="33"/>
        <v>-4</v>
      </c>
      <c r="N49" s="3">
        <f t="shared" si="18"/>
        <v>26.25</v>
      </c>
      <c r="O49" s="9">
        <f t="shared" si="19"/>
        <v>88150046002625</v>
      </c>
      <c r="P49">
        <f t="shared" si="23"/>
        <v>23</v>
      </c>
      <c r="R49">
        <f t="shared" si="24"/>
        <v>27</v>
      </c>
      <c r="S49" t="s">
        <v>134</v>
      </c>
      <c r="T49">
        <f t="shared" si="34"/>
        <v>12</v>
      </c>
      <c r="U49" t="str">
        <f t="shared" si="22"/>
        <v xml:space="preserve"> (12. LL-S)</v>
      </c>
      <c r="W49" s="65">
        <v>12</v>
      </c>
      <c r="X49" s="65" t="s">
        <v>33</v>
      </c>
      <c r="Y49" s="65">
        <v>8</v>
      </c>
      <c r="Z49" s="65">
        <v>1</v>
      </c>
      <c r="AA49" s="65">
        <v>1</v>
      </c>
      <c r="AB49" s="65">
        <v>6</v>
      </c>
      <c r="AC49" s="65" t="s">
        <v>391</v>
      </c>
      <c r="AD49" s="66">
        <v>0.13402777777777777</v>
      </c>
      <c r="AE49" s="4"/>
      <c r="AF49" s="4"/>
      <c r="AG49" s="4"/>
      <c r="AH49" s="4"/>
      <c r="AI49" s="4"/>
      <c r="AJ49" s="4"/>
    </row>
    <row r="50" spans="2:36" x14ac:dyDescent="0.35">
      <c r="C50">
        <f t="shared" si="25"/>
        <v>13</v>
      </c>
      <c r="D50" t="str">
        <f t="shared" si="26"/>
        <v>SG Allensbach/Dettingen-Wallhausen</v>
      </c>
      <c r="E50">
        <f t="shared" si="27"/>
        <v>8</v>
      </c>
      <c r="F50">
        <f t="shared" si="28"/>
        <v>215</v>
      </c>
      <c r="G50" s="1" t="s">
        <v>77</v>
      </c>
      <c r="H50" s="2">
        <f t="shared" si="29"/>
        <v>261</v>
      </c>
      <c r="I50">
        <f t="shared" si="30"/>
        <v>3</v>
      </c>
      <c r="J50" s="1" t="s">
        <v>77</v>
      </c>
      <c r="K50" s="2">
        <f t="shared" si="31"/>
        <v>13</v>
      </c>
      <c r="L50" s="3">
        <f t="shared" si="32"/>
        <v>0.375</v>
      </c>
      <c r="M50" s="3">
        <f t="shared" si="33"/>
        <v>-5.75</v>
      </c>
      <c r="N50" s="3">
        <f t="shared" si="18"/>
        <v>26.875</v>
      </c>
      <c r="O50" s="9">
        <f t="shared" si="19"/>
        <v>87150044252687</v>
      </c>
      <c r="P50">
        <f t="shared" si="23"/>
        <v>25</v>
      </c>
      <c r="R50">
        <f t="shared" si="24"/>
        <v>28</v>
      </c>
      <c r="S50" t="s">
        <v>134</v>
      </c>
      <c r="T50">
        <f t="shared" si="34"/>
        <v>13</v>
      </c>
      <c r="U50" t="str">
        <f t="shared" si="22"/>
        <v xml:space="preserve"> (13. LL-S)</v>
      </c>
      <c r="W50" s="65">
        <v>13</v>
      </c>
      <c r="X50" s="65" t="s">
        <v>32</v>
      </c>
      <c r="Y50" s="65">
        <v>8</v>
      </c>
      <c r="Z50" s="65">
        <v>1</v>
      </c>
      <c r="AA50" s="65">
        <v>1</v>
      </c>
      <c r="AB50" s="65">
        <v>6</v>
      </c>
      <c r="AC50" s="65" t="s">
        <v>392</v>
      </c>
      <c r="AD50" s="66">
        <v>0.13402777777777777</v>
      </c>
      <c r="AE50" s="4"/>
      <c r="AF50" s="4"/>
      <c r="AG50" s="4"/>
      <c r="AH50" s="4"/>
      <c r="AI50" s="4"/>
      <c r="AJ50" s="4"/>
    </row>
    <row r="51" spans="2:36" x14ac:dyDescent="0.35">
      <c r="C51">
        <f t="shared" si="25"/>
        <v>14</v>
      </c>
      <c r="D51" t="str">
        <f t="shared" si="26"/>
        <v>TuS Oberhausen</v>
      </c>
      <c r="E51">
        <f t="shared" si="27"/>
        <v>8</v>
      </c>
      <c r="F51">
        <f t="shared" si="28"/>
        <v>220</v>
      </c>
      <c r="G51" s="1" t="s">
        <v>77</v>
      </c>
      <c r="H51" s="2">
        <f t="shared" si="29"/>
        <v>259</v>
      </c>
      <c r="I51">
        <f t="shared" si="30"/>
        <v>2</v>
      </c>
      <c r="J51" s="1" t="s">
        <v>77</v>
      </c>
      <c r="K51" s="2">
        <f t="shared" si="31"/>
        <v>14</v>
      </c>
      <c r="L51" s="3">
        <f t="shared" si="32"/>
        <v>0.25</v>
      </c>
      <c r="M51" s="3">
        <f t="shared" si="33"/>
        <v>-4.875</v>
      </c>
      <c r="N51" s="3">
        <f t="shared" si="18"/>
        <v>27.5</v>
      </c>
      <c r="O51" s="9">
        <f t="shared" si="19"/>
        <v>86100045122750</v>
      </c>
      <c r="P51">
        <f t="shared" si="23"/>
        <v>27</v>
      </c>
      <c r="R51">
        <f t="shared" si="24"/>
        <v>29</v>
      </c>
      <c r="S51" t="s">
        <v>134</v>
      </c>
      <c r="T51">
        <f t="shared" si="34"/>
        <v>14</v>
      </c>
      <c r="U51" t="str">
        <f t="shared" si="22"/>
        <v xml:space="preserve"> (14. LL-S)</v>
      </c>
      <c r="W51" s="65">
        <v>14</v>
      </c>
      <c r="X51" s="65" t="s">
        <v>34</v>
      </c>
      <c r="Y51" s="65">
        <v>8</v>
      </c>
      <c r="Z51" s="65">
        <v>1</v>
      </c>
      <c r="AA51" s="65">
        <v>0</v>
      </c>
      <c r="AB51" s="65">
        <v>7</v>
      </c>
      <c r="AC51" s="65" t="s">
        <v>393</v>
      </c>
      <c r="AD51" s="66">
        <v>9.3055555555555558E-2</v>
      </c>
      <c r="AE51" s="4"/>
      <c r="AF51" s="4"/>
      <c r="AG51" s="4"/>
      <c r="AH51" s="4"/>
      <c r="AI51" s="4"/>
      <c r="AJ51" s="4"/>
    </row>
    <row r="52" spans="2:36" x14ac:dyDescent="0.35">
      <c r="N52" s="3"/>
      <c r="O52" s="9"/>
      <c r="V52" s="22" t="str">
        <f>B53</f>
        <v>BzOL RA</v>
      </c>
      <c r="W52" s="65" t="s">
        <v>190</v>
      </c>
      <c r="X52" s="65" t="s">
        <v>0</v>
      </c>
      <c r="Y52" s="65" t="s">
        <v>1</v>
      </c>
      <c r="Z52" s="65" t="s">
        <v>2</v>
      </c>
      <c r="AA52" s="65" t="s">
        <v>3</v>
      </c>
      <c r="AB52" s="65" t="s">
        <v>4</v>
      </c>
      <c r="AC52" s="65" t="s">
        <v>5</v>
      </c>
      <c r="AD52" s="66" t="s">
        <v>6</v>
      </c>
      <c r="AE52" s="4"/>
      <c r="AF52" s="4"/>
      <c r="AG52" s="4"/>
      <c r="AH52" s="4"/>
      <c r="AI52" s="4"/>
      <c r="AJ52" s="4"/>
    </row>
    <row r="53" spans="2:36" x14ac:dyDescent="0.35">
      <c r="B53" s="8" t="s">
        <v>98</v>
      </c>
      <c r="C53">
        <f>IF(X53="TuS Helmlingen 2",W53,0)</f>
        <v>0</v>
      </c>
      <c r="D53" t="str">
        <f>X53</f>
        <v>SG Kappelwindeck/Steinbach 2</v>
      </c>
      <c r="E53">
        <f>Y53</f>
        <v>6</v>
      </c>
      <c r="F53">
        <f>VALUE(LEFT(AC53,FIND(":",AC53)-1))</f>
        <v>209</v>
      </c>
      <c r="G53" s="1" t="s">
        <v>77</v>
      </c>
      <c r="H53" s="2">
        <f>VALUE(RIGHT(AC53,LEN(AC53)-FIND(":",AC53)))</f>
        <v>165</v>
      </c>
      <c r="I53">
        <f>2*Z53+AA53</f>
        <v>11</v>
      </c>
      <c r="J53" s="1" t="s">
        <v>77</v>
      </c>
      <c r="K53" s="2">
        <f>AA53+2*AB53</f>
        <v>1</v>
      </c>
      <c r="L53" s="3">
        <f t="shared" ref="L53:L62" si="35">IF(E53=0,0,I53/E53)</f>
        <v>1.8333333333333333</v>
      </c>
      <c r="M53" s="3">
        <f>IF(E53=0,0,(F53-H53)/E53)</f>
        <v>7.333333333333333</v>
      </c>
      <c r="N53" s="3">
        <f t="shared" si="18"/>
        <v>34.833333333333336</v>
      </c>
      <c r="O53" s="9">
        <f t="shared" si="19"/>
        <v>733357333483</v>
      </c>
      <c r="P53">
        <f t="shared" ref="P53:P85" si="36">IF(C53=0,0,RANK(O53,O$53:O$85))</f>
        <v>0</v>
      </c>
      <c r="Q53">
        <f>IF(C53=0,0,RANK(O53,O$53:O$72))</f>
        <v>0</v>
      </c>
      <c r="R53">
        <v>1</v>
      </c>
      <c r="S53" t="s">
        <v>118</v>
      </c>
      <c r="T53">
        <v>1</v>
      </c>
      <c r="U53" t="str">
        <f t="shared" si="22"/>
        <v xml:space="preserve"> (1. RA)</v>
      </c>
      <c r="W53" s="65">
        <v>1</v>
      </c>
      <c r="X53" s="65" t="s">
        <v>35</v>
      </c>
      <c r="Y53" s="65">
        <v>6</v>
      </c>
      <c r="Z53" s="65">
        <v>5</v>
      </c>
      <c r="AA53" s="65">
        <v>1</v>
      </c>
      <c r="AB53" s="65">
        <v>0</v>
      </c>
      <c r="AC53" s="65" t="s">
        <v>406</v>
      </c>
      <c r="AD53" s="66">
        <v>0.45902777777777776</v>
      </c>
      <c r="AE53" s="4"/>
      <c r="AF53" s="4"/>
      <c r="AG53" s="4"/>
      <c r="AH53" s="4"/>
      <c r="AI53" s="4"/>
      <c r="AJ53" s="4"/>
    </row>
    <row r="54" spans="2:36" x14ac:dyDescent="0.35">
      <c r="C54">
        <f t="shared" ref="C54:C62" si="37">IF(X54="TuS Helmlingen 2",W54,0)</f>
        <v>0</v>
      </c>
      <c r="D54" t="str">
        <f t="shared" ref="D54:D62" si="38">X54</f>
        <v>HSG Hardt</v>
      </c>
      <c r="E54">
        <f t="shared" ref="E54:E62" si="39">Y54</f>
        <v>6</v>
      </c>
      <c r="F54">
        <f t="shared" ref="F54:F62" si="40">VALUE(LEFT(AC54,FIND(":",AC54)-1))</f>
        <v>193</v>
      </c>
      <c r="G54" s="1" t="s">
        <v>77</v>
      </c>
      <c r="H54" s="2">
        <f t="shared" ref="H54:H62" si="41">VALUE(RIGHT(AC54,LEN(AC54)-FIND(":",AC54)))</f>
        <v>162</v>
      </c>
      <c r="I54">
        <f t="shared" ref="I54:I62" si="42">2*Z54+AA54</f>
        <v>8</v>
      </c>
      <c r="J54" s="1" t="s">
        <v>77</v>
      </c>
      <c r="K54" s="2">
        <f t="shared" ref="K54:K62" si="43">AA54+2*AB54</f>
        <v>4</v>
      </c>
      <c r="L54" s="3">
        <f t="shared" si="35"/>
        <v>1.3333333333333333</v>
      </c>
      <c r="M54" s="3">
        <f t="shared" ref="M54:M62" si="44">IF(E54=0,0,(F54-H54)/E54)</f>
        <v>5.166666666666667</v>
      </c>
      <c r="N54" s="3">
        <f t="shared" si="18"/>
        <v>32.166666666666664</v>
      </c>
      <c r="O54" s="9">
        <f t="shared" si="19"/>
        <v>533355163216</v>
      </c>
      <c r="P54">
        <f t="shared" si="36"/>
        <v>0</v>
      </c>
      <c r="Q54">
        <f t="shared" ref="Q54:Q72" si="45">IF(C54=0,0,RANK(O54,O$53:O$72))</f>
        <v>0</v>
      </c>
      <c r="R54">
        <f>1+R53</f>
        <v>2</v>
      </c>
      <c r="S54" t="s">
        <v>118</v>
      </c>
      <c r="T54">
        <f>T53+1</f>
        <v>2</v>
      </c>
      <c r="U54" t="str">
        <f t="shared" si="22"/>
        <v xml:space="preserve"> (2. RA)</v>
      </c>
      <c r="W54" s="65">
        <v>2</v>
      </c>
      <c r="X54" s="65" t="s">
        <v>36</v>
      </c>
      <c r="Y54" s="65">
        <v>6</v>
      </c>
      <c r="Z54" s="65">
        <v>4</v>
      </c>
      <c r="AA54" s="65">
        <v>0</v>
      </c>
      <c r="AB54" s="65">
        <v>2</v>
      </c>
      <c r="AC54" s="65" t="s">
        <v>308</v>
      </c>
      <c r="AD54" s="66">
        <v>0.33611111111111114</v>
      </c>
      <c r="AE54" s="4"/>
      <c r="AF54" s="4"/>
      <c r="AG54" s="4"/>
      <c r="AH54" s="4"/>
      <c r="AI54" s="4"/>
      <c r="AJ54" s="4"/>
    </row>
    <row r="55" spans="2:36" x14ac:dyDescent="0.35">
      <c r="C55">
        <f t="shared" si="37"/>
        <v>0</v>
      </c>
      <c r="D55" t="str">
        <f t="shared" si="38"/>
        <v>SG Ottersweier/Großweier</v>
      </c>
      <c r="E55">
        <f t="shared" si="39"/>
        <v>3</v>
      </c>
      <c r="F55">
        <f t="shared" si="40"/>
        <v>84</v>
      </c>
      <c r="G55" s="1" t="s">
        <v>77</v>
      </c>
      <c r="H55" s="2">
        <f t="shared" si="41"/>
        <v>61</v>
      </c>
      <c r="I55">
        <f t="shared" si="42"/>
        <v>6</v>
      </c>
      <c r="J55" s="1" t="s">
        <v>77</v>
      </c>
      <c r="K55" s="2">
        <f t="shared" si="43"/>
        <v>0</v>
      </c>
      <c r="L55" s="3">
        <f t="shared" si="35"/>
        <v>2</v>
      </c>
      <c r="M55" s="3">
        <f t="shared" si="44"/>
        <v>7.666666666666667</v>
      </c>
      <c r="N55" s="3">
        <f t="shared" si="18"/>
        <v>28</v>
      </c>
      <c r="O55" s="9">
        <f t="shared" si="19"/>
        <v>800057662800</v>
      </c>
      <c r="P55">
        <f t="shared" si="36"/>
        <v>0</v>
      </c>
      <c r="Q55">
        <f t="shared" si="45"/>
        <v>0</v>
      </c>
      <c r="R55">
        <f t="shared" ref="R55:R85" si="46">1+R54</f>
        <v>3</v>
      </c>
      <c r="S55" t="s">
        <v>118</v>
      </c>
      <c r="T55">
        <f t="shared" ref="T55:T62" si="47">T54+1</f>
        <v>3</v>
      </c>
      <c r="U55" t="str">
        <f t="shared" si="22"/>
        <v xml:space="preserve"> (3. RA)</v>
      </c>
      <c r="W55" s="65">
        <v>3</v>
      </c>
      <c r="X55" s="65" t="s">
        <v>44</v>
      </c>
      <c r="Y55" s="65">
        <v>3</v>
      </c>
      <c r="Z55" s="65">
        <v>3</v>
      </c>
      <c r="AA55" s="65">
        <v>0</v>
      </c>
      <c r="AB55" s="65">
        <v>0</v>
      </c>
      <c r="AC55" s="67" t="s">
        <v>407</v>
      </c>
      <c r="AD55" s="66">
        <v>0.25</v>
      </c>
      <c r="AE55" s="4"/>
      <c r="AF55" s="4"/>
      <c r="AG55" s="4"/>
      <c r="AH55" s="4"/>
      <c r="AI55" s="4"/>
      <c r="AJ55" s="4"/>
    </row>
    <row r="56" spans="2:36" x14ac:dyDescent="0.35">
      <c r="C56">
        <f t="shared" si="37"/>
        <v>0</v>
      </c>
      <c r="D56" t="str">
        <f t="shared" si="38"/>
        <v>SG Muggensturm/Kuppenheim 2</v>
      </c>
      <c r="E56">
        <f t="shared" si="39"/>
        <v>5</v>
      </c>
      <c r="F56">
        <f t="shared" si="40"/>
        <v>151</v>
      </c>
      <c r="G56" s="1" t="s">
        <v>77</v>
      </c>
      <c r="H56" s="2">
        <f t="shared" si="41"/>
        <v>139</v>
      </c>
      <c r="I56">
        <f t="shared" si="42"/>
        <v>6</v>
      </c>
      <c r="J56" s="1" t="s">
        <v>77</v>
      </c>
      <c r="K56" s="2">
        <f t="shared" si="43"/>
        <v>4</v>
      </c>
      <c r="L56" s="3">
        <f t="shared" si="35"/>
        <v>1.2</v>
      </c>
      <c r="M56" s="3">
        <f t="shared" si="44"/>
        <v>2.4</v>
      </c>
      <c r="N56" s="3">
        <f t="shared" si="18"/>
        <v>30.2</v>
      </c>
      <c r="O56" s="9">
        <f t="shared" si="19"/>
        <v>480052403020</v>
      </c>
      <c r="P56">
        <f t="shared" si="36"/>
        <v>0</v>
      </c>
      <c r="Q56">
        <f t="shared" si="45"/>
        <v>0</v>
      </c>
      <c r="R56">
        <f t="shared" si="46"/>
        <v>4</v>
      </c>
      <c r="S56" t="s">
        <v>118</v>
      </c>
      <c r="T56">
        <f t="shared" si="47"/>
        <v>4</v>
      </c>
      <c r="U56" t="str">
        <f t="shared" si="22"/>
        <v xml:space="preserve"> (4. RA)</v>
      </c>
      <c r="W56" s="65">
        <v>4</v>
      </c>
      <c r="X56" s="65" t="s">
        <v>38</v>
      </c>
      <c r="Y56" s="65">
        <v>5</v>
      </c>
      <c r="Z56" s="65">
        <v>3</v>
      </c>
      <c r="AA56" s="65">
        <v>0</v>
      </c>
      <c r="AB56" s="65">
        <v>2</v>
      </c>
      <c r="AC56" s="67" t="s">
        <v>309</v>
      </c>
      <c r="AD56" s="66">
        <v>0.25277777777777777</v>
      </c>
      <c r="AE56" s="4"/>
      <c r="AF56" s="4"/>
      <c r="AG56" s="4"/>
      <c r="AH56" s="4"/>
      <c r="AI56" s="4"/>
      <c r="AJ56" s="4"/>
    </row>
    <row r="57" spans="2:36" x14ac:dyDescent="0.35">
      <c r="C57">
        <f t="shared" si="37"/>
        <v>5</v>
      </c>
      <c r="D57" t="str">
        <f t="shared" si="38"/>
        <v>TuS Helmlingen 2</v>
      </c>
      <c r="E57">
        <f t="shared" si="39"/>
        <v>4</v>
      </c>
      <c r="F57">
        <f t="shared" si="40"/>
        <v>126</v>
      </c>
      <c r="G57" s="1" t="s">
        <v>77</v>
      </c>
      <c r="H57" s="2">
        <f t="shared" si="41"/>
        <v>119</v>
      </c>
      <c r="I57">
        <f t="shared" si="42"/>
        <v>5</v>
      </c>
      <c r="J57" s="1" t="s">
        <v>77</v>
      </c>
      <c r="K57" s="2">
        <f t="shared" si="43"/>
        <v>3</v>
      </c>
      <c r="L57" s="3">
        <f t="shared" si="35"/>
        <v>1.25</v>
      </c>
      <c r="M57" s="3">
        <f t="shared" si="44"/>
        <v>1.75</v>
      </c>
      <c r="N57" s="3">
        <f t="shared" si="18"/>
        <v>31.5</v>
      </c>
      <c r="O57" s="9">
        <f t="shared" si="19"/>
        <v>95500051753150</v>
      </c>
      <c r="P57">
        <f t="shared" si="36"/>
        <v>9</v>
      </c>
      <c r="Q57">
        <f t="shared" si="45"/>
        <v>5</v>
      </c>
      <c r="R57">
        <f t="shared" si="46"/>
        <v>5</v>
      </c>
      <c r="S57" t="s">
        <v>118</v>
      </c>
      <c r="T57">
        <f t="shared" si="47"/>
        <v>5</v>
      </c>
      <c r="U57" t="str">
        <f t="shared" si="22"/>
        <v xml:space="preserve"> (5. RA)</v>
      </c>
      <c r="W57" s="65">
        <v>5</v>
      </c>
      <c r="X57" s="65" t="s">
        <v>43</v>
      </c>
      <c r="Y57" s="65">
        <v>4</v>
      </c>
      <c r="Z57" s="65">
        <v>2</v>
      </c>
      <c r="AA57" s="65">
        <v>1</v>
      </c>
      <c r="AB57" s="65">
        <v>1</v>
      </c>
      <c r="AC57" s="65" t="s">
        <v>408</v>
      </c>
      <c r="AD57" s="66">
        <v>0.21041666666666667</v>
      </c>
      <c r="AE57" s="4"/>
      <c r="AF57" s="4"/>
      <c r="AG57" s="4"/>
      <c r="AH57" s="4"/>
      <c r="AI57" s="4"/>
      <c r="AJ57" s="4"/>
    </row>
    <row r="58" spans="2:36" x14ac:dyDescent="0.35">
      <c r="C58">
        <f t="shared" si="37"/>
        <v>0</v>
      </c>
      <c r="D58" t="str">
        <f t="shared" si="38"/>
        <v>HR Rastatt/Niederbühl</v>
      </c>
      <c r="E58">
        <f t="shared" si="39"/>
        <v>4</v>
      </c>
      <c r="F58">
        <f t="shared" si="40"/>
        <v>123</v>
      </c>
      <c r="G58" s="1" t="s">
        <v>77</v>
      </c>
      <c r="H58" s="2">
        <f t="shared" si="41"/>
        <v>131</v>
      </c>
      <c r="I58">
        <f t="shared" si="42"/>
        <v>4</v>
      </c>
      <c r="J58" s="1" t="s">
        <v>77</v>
      </c>
      <c r="K58" s="2">
        <f t="shared" si="43"/>
        <v>4</v>
      </c>
      <c r="L58" s="3">
        <f t="shared" si="35"/>
        <v>1</v>
      </c>
      <c r="M58" s="3">
        <f t="shared" si="44"/>
        <v>-2</v>
      </c>
      <c r="N58" s="3">
        <f t="shared" si="18"/>
        <v>30.75</v>
      </c>
      <c r="O58" s="9">
        <f t="shared" si="19"/>
        <v>400048003075</v>
      </c>
      <c r="P58">
        <f t="shared" si="36"/>
        <v>0</v>
      </c>
      <c r="Q58">
        <f t="shared" si="45"/>
        <v>0</v>
      </c>
      <c r="R58">
        <f t="shared" si="46"/>
        <v>6</v>
      </c>
      <c r="S58" t="s">
        <v>118</v>
      </c>
      <c r="T58">
        <f t="shared" si="47"/>
        <v>6</v>
      </c>
      <c r="U58" t="str">
        <f t="shared" si="22"/>
        <v xml:space="preserve"> (6. RA)</v>
      </c>
      <c r="W58" s="65">
        <v>6</v>
      </c>
      <c r="X58" s="65" t="s">
        <v>37</v>
      </c>
      <c r="Y58" s="65">
        <v>4</v>
      </c>
      <c r="Z58" s="65">
        <v>2</v>
      </c>
      <c r="AA58" s="65">
        <v>0</v>
      </c>
      <c r="AB58" s="65">
        <v>2</v>
      </c>
      <c r="AC58" s="65" t="s">
        <v>409</v>
      </c>
      <c r="AD58" s="66">
        <v>0.16944444444444445</v>
      </c>
      <c r="AE58" s="4"/>
      <c r="AF58" s="4"/>
      <c r="AG58" s="4"/>
      <c r="AH58" s="4"/>
      <c r="AI58" s="4"/>
      <c r="AJ58" s="4"/>
    </row>
    <row r="59" spans="2:36" x14ac:dyDescent="0.35">
      <c r="C59">
        <f t="shared" si="37"/>
        <v>0</v>
      </c>
      <c r="D59" t="str">
        <f t="shared" si="38"/>
        <v>Murgtal Panthers 2</v>
      </c>
      <c r="E59">
        <f t="shared" si="39"/>
        <v>5</v>
      </c>
      <c r="F59">
        <f t="shared" si="40"/>
        <v>130</v>
      </c>
      <c r="G59" s="1" t="s">
        <v>77</v>
      </c>
      <c r="H59" s="2">
        <f t="shared" si="41"/>
        <v>161</v>
      </c>
      <c r="I59">
        <f t="shared" si="42"/>
        <v>4</v>
      </c>
      <c r="J59" s="1" t="s">
        <v>77</v>
      </c>
      <c r="K59" s="2">
        <f t="shared" si="43"/>
        <v>6</v>
      </c>
      <c r="L59" s="3">
        <f t="shared" si="35"/>
        <v>0.8</v>
      </c>
      <c r="M59" s="3">
        <f t="shared" si="44"/>
        <v>-6.2</v>
      </c>
      <c r="N59" s="3">
        <f t="shared" si="18"/>
        <v>26</v>
      </c>
      <c r="O59" s="9">
        <f t="shared" si="19"/>
        <v>320043802600</v>
      </c>
      <c r="P59">
        <f t="shared" si="36"/>
        <v>0</v>
      </c>
      <c r="Q59">
        <f t="shared" si="45"/>
        <v>0</v>
      </c>
      <c r="R59">
        <f t="shared" si="46"/>
        <v>7</v>
      </c>
      <c r="S59" t="s">
        <v>118</v>
      </c>
      <c r="T59">
        <f t="shared" si="47"/>
        <v>7</v>
      </c>
      <c r="U59" t="str">
        <f t="shared" si="22"/>
        <v xml:space="preserve"> (7. RA)</v>
      </c>
      <c r="W59" s="65">
        <v>7</v>
      </c>
      <c r="X59" s="65" t="s">
        <v>42</v>
      </c>
      <c r="Y59" s="65">
        <v>5</v>
      </c>
      <c r="Z59" s="65">
        <v>2</v>
      </c>
      <c r="AA59" s="65">
        <v>0</v>
      </c>
      <c r="AB59" s="65">
        <v>3</v>
      </c>
      <c r="AC59" s="65" t="s">
        <v>410</v>
      </c>
      <c r="AD59" s="66">
        <v>0.17083333333333334</v>
      </c>
      <c r="AE59" s="4"/>
      <c r="AF59" s="4"/>
      <c r="AG59" s="4"/>
      <c r="AH59" s="4"/>
      <c r="AI59" s="4"/>
      <c r="AJ59" s="4"/>
    </row>
    <row r="60" spans="2:36" x14ac:dyDescent="0.35">
      <c r="C60">
        <f t="shared" si="37"/>
        <v>0</v>
      </c>
      <c r="D60" t="str">
        <f t="shared" si="38"/>
        <v>BSV Phönix Sinzheim 2</v>
      </c>
      <c r="E60">
        <f t="shared" si="39"/>
        <v>5</v>
      </c>
      <c r="F60">
        <f t="shared" si="40"/>
        <v>124</v>
      </c>
      <c r="G60" s="1" t="s">
        <v>77</v>
      </c>
      <c r="H60" s="2">
        <f t="shared" si="41"/>
        <v>149</v>
      </c>
      <c r="I60">
        <f t="shared" si="42"/>
        <v>2</v>
      </c>
      <c r="J60" s="1" t="s">
        <v>77</v>
      </c>
      <c r="K60" s="2">
        <f t="shared" si="43"/>
        <v>8</v>
      </c>
      <c r="L60" s="3">
        <f t="shared" si="35"/>
        <v>0.4</v>
      </c>
      <c r="M60" s="3">
        <f t="shared" si="44"/>
        <v>-5</v>
      </c>
      <c r="N60" s="3">
        <f t="shared" si="18"/>
        <v>24.8</v>
      </c>
      <c r="O60" s="9">
        <f t="shared" si="19"/>
        <v>160045002480</v>
      </c>
      <c r="P60">
        <f t="shared" si="36"/>
        <v>0</v>
      </c>
      <c r="Q60">
        <f t="shared" si="45"/>
        <v>0</v>
      </c>
      <c r="R60">
        <f t="shared" si="46"/>
        <v>8</v>
      </c>
      <c r="S60" t="s">
        <v>118</v>
      </c>
      <c r="T60">
        <f t="shared" si="47"/>
        <v>8</v>
      </c>
      <c r="U60" t="str">
        <f t="shared" si="22"/>
        <v xml:space="preserve"> (8. RA)</v>
      </c>
      <c r="W60" s="65">
        <v>8</v>
      </c>
      <c r="X60" s="65" t="s">
        <v>40</v>
      </c>
      <c r="Y60" s="65">
        <v>5</v>
      </c>
      <c r="Z60" s="65">
        <v>1</v>
      </c>
      <c r="AA60" s="65">
        <v>0</v>
      </c>
      <c r="AB60" s="65">
        <v>4</v>
      </c>
      <c r="AC60" s="68" t="s">
        <v>411</v>
      </c>
      <c r="AD60" s="66">
        <v>8.8888888888888892E-2</v>
      </c>
      <c r="AE60" s="4"/>
      <c r="AF60" s="4"/>
      <c r="AG60" s="4"/>
      <c r="AH60" s="4"/>
      <c r="AI60" s="4"/>
      <c r="AJ60" s="4"/>
    </row>
    <row r="61" spans="2:36" x14ac:dyDescent="0.35">
      <c r="C61">
        <f t="shared" si="37"/>
        <v>0</v>
      </c>
      <c r="D61" t="str">
        <f t="shared" si="38"/>
        <v>SG Ottersweier/Großweier 2</v>
      </c>
      <c r="E61">
        <f t="shared" si="39"/>
        <v>6</v>
      </c>
      <c r="F61">
        <f t="shared" si="40"/>
        <v>138</v>
      </c>
      <c r="G61" s="1" t="s">
        <v>77</v>
      </c>
      <c r="H61" s="2">
        <f t="shared" si="41"/>
        <v>171</v>
      </c>
      <c r="I61">
        <f t="shared" si="42"/>
        <v>2</v>
      </c>
      <c r="J61" s="1" t="s">
        <v>77</v>
      </c>
      <c r="K61" s="2">
        <f t="shared" si="43"/>
        <v>10</v>
      </c>
      <c r="L61" s="3">
        <f t="shared" si="35"/>
        <v>0.33333333333333331</v>
      </c>
      <c r="M61" s="3">
        <f t="shared" si="44"/>
        <v>-5.5</v>
      </c>
      <c r="N61" s="3">
        <f t="shared" si="18"/>
        <v>23</v>
      </c>
      <c r="O61" s="9">
        <f t="shared" si="19"/>
        <v>133344502300</v>
      </c>
      <c r="P61">
        <f t="shared" si="36"/>
        <v>0</v>
      </c>
      <c r="Q61">
        <f t="shared" si="45"/>
        <v>0</v>
      </c>
      <c r="R61">
        <f t="shared" si="46"/>
        <v>9</v>
      </c>
      <c r="S61" t="s">
        <v>118</v>
      </c>
      <c r="T61">
        <f t="shared" si="47"/>
        <v>9</v>
      </c>
      <c r="U61" t="str">
        <f t="shared" si="22"/>
        <v xml:space="preserve"> (9. RA)</v>
      </c>
      <c r="W61" s="65">
        <v>9</v>
      </c>
      <c r="X61" s="65" t="s">
        <v>41</v>
      </c>
      <c r="Y61" s="65">
        <v>6</v>
      </c>
      <c r="Z61" s="65">
        <v>1</v>
      </c>
      <c r="AA61" s="65">
        <v>0</v>
      </c>
      <c r="AB61" s="65">
        <v>5</v>
      </c>
      <c r="AC61" s="67" t="s">
        <v>412</v>
      </c>
      <c r="AD61" s="66">
        <v>9.0277777777777776E-2</v>
      </c>
      <c r="AE61" s="4"/>
      <c r="AF61" s="4"/>
      <c r="AG61" s="4"/>
      <c r="AH61" s="4"/>
      <c r="AI61" s="4"/>
      <c r="AJ61" s="4"/>
    </row>
    <row r="62" spans="2:36" x14ac:dyDescent="0.35">
      <c r="C62">
        <f t="shared" si="37"/>
        <v>0</v>
      </c>
      <c r="D62" t="str">
        <f t="shared" si="38"/>
        <v>TVS 1907 Baden-Baden 3</v>
      </c>
      <c r="E62">
        <f t="shared" si="39"/>
        <v>4</v>
      </c>
      <c r="F62">
        <f t="shared" si="40"/>
        <v>113</v>
      </c>
      <c r="G62" s="1" t="s">
        <v>77</v>
      </c>
      <c r="H62" s="2">
        <f t="shared" si="41"/>
        <v>133</v>
      </c>
      <c r="I62">
        <f t="shared" si="42"/>
        <v>0</v>
      </c>
      <c r="J62" s="1" t="s">
        <v>77</v>
      </c>
      <c r="K62" s="2">
        <f t="shared" si="43"/>
        <v>8</v>
      </c>
      <c r="L62" s="3">
        <f t="shared" si="35"/>
        <v>0</v>
      </c>
      <c r="M62" s="3">
        <f t="shared" si="44"/>
        <v>-5</v>
      </c>
      <c r="N62" s="3">
        <f t="shared" si="18"/>
        <v>28.25</v>
      </c>
      <c r="O62" s="9">
        <f t="shared" si="19"/>
        <v>45002825</v>
      </c>
      <c r="P62">
        <f t="shared" si="36"/>
        <v>0</v>
      </c>
      <c r="Q62">
        <f t="shared" si="45"/>
        <v>0</v>
      </c>
      <c r="R62">
        <f t="shared" si="46"/>
        <v>10</v>
      </c>
      <c r="S62" t="s">
        <v>118</v>
      </c>
      <c r="T62">
        <f t="shared" si="47"/>
        <v>10</v>
      </c>
      <c r="U62" t="str">
        <f t="shared" si="22"/>
        <v xml:space="preserve"> (10. RA)</v>
      </c>
      <c r="W62" s="65">
        <v>10</v>
      </c>
      <c r="X62" s="65" t="s">
        <v>39</v>
      </c>
      <c r="Y62" s="65">
        <v>4</v>
      </c>
      <c r="Z62" s="65">
        <v>0</v>
      </c>
      <c r="AA62" s="65">
        <v>0</v>
      </c>
      <c r="AB62" s="65">
        <v>4</v>
      </c>
      <c r="AC62" s="67" t="s">
        <v>413</v>
      </c>
      <c r="AD62" s="66">
        <v>5.5555555555555558E-3</v>
      </c>
      <c r="AE62" s="4"/>
      <c r="AF62" s="4"/>
      <c r="AG62" s="4"/>
      <c r="AH62" s="4"/>
      <c r="AI62" s="4"/>
      <c r="AJ62" s="4"/>
    </row>
    <row r="63" spans="2:36" x14ac:dyDescent="0.35">
      <c r="N63" s="3"/>
      <c r="O63" s="9"/>
      <c r="Q63">
        <f t="shared" si="45"/>
        <v>0</v>
      </c>
      <c r="R63">
        <f t="shared" si="46"/>
        <v>11</v>
      </c>
      <c r="V63" s="22" t="str">
        <f>B64</f>
        <v>BzOL OG/SW</v>
      </c>
      <c r="W63" s="65" t="s">
        <v>190</v>
      </c>
      <c r="X63" s="65" t="s">
        <v>0</v>
      </c>
      <c r="Y63" s="65" t="s">
        <v>1</v>
      </c>
      <c r="Z63" s="65" t="s">
        <v>2</v>
      </c>
      <c r="AA63" s="65" t="s">
        <v>3</v>
      </c>
      <c r="AB63" s="65" t="s">
        <v>4</v>
      </c>
      <c r="AC63" s="65" t="s">
        <v>5</v>
      </c>
      <c r="AD63" s="66" t="s">
        <v>6</v>
      </c>
      <c r="AE63" s="4"/>
      <c r="AF63" s="4"/>
      <c r="AG63" s="4"/>
      <c r="AH63" s="4"/>
      <c r="AI63" s="4"/>
      <c r="AJ63" s="4"/>
    </row>
    <row r="64" spans="2:36" x14ac:dyDescent="0.35">
      <c r="B64" s="8" t="s">
        <v>99</v>
      </c>
      <c r="C64">
        <f>IF(OR(X64="HB Kinzigtal",X64="TV St. Georgen/Schw. 2"),0,W64)</f>
        <v>1</v>
      </c>
      <c r="D64" t="str">
        <f>X64</f>
        <v>HSG Ortenau Süd 2</v>
      </c>
      <c r="E64">
        <f>Y64</f>
        <v>6</v>
      </c>
      <c r="F64">
        <f t="shared" ref="F64:F71" si="48">VALUE(LEFT(AC64,FIND(":",AC64)-1))</f>
        <v>174</v>
      </c>
      <c r="G64" s="1" t="s">
        <v>77</v>
      </c>
      <c r="H64" s="2">
        <f t="shared" ref="H64:H71" si="49">VALUE(RIGHT(AC64,LEN(AC64)-FIND(":",AC64)))</f>
        <v>138</v>
      </c>
      <c r="I64">
        <f t="shared" ref="I64:I71" si="50">2*Z64+AA64</f>
        <v>10</v>
      </c>
      <c r="J64" s="1" t="s">
        <v>77</v>
      </c>
      <c r="K64" s="2">
        <f t="shared" ref="K64:K71" si="51">AA64+2*AB64</f>
        <v>2</v>
      </c>
      <c r="L64" s="3">
        <f t="shared" ref="L64:L72" si="52">IF(E64=0,0,I64/E64)</f>
        <v>1.6666666666666667</v>
      </c>
      <c r="M64" s="3">
        <f t="shared" ref="M64:M72" si="53">IF(E64=0,0,(F64-H64)/E64)</f>
        <v>6</v>
      </c>
      <c r="N64" s="3">
        <f t="shared" si="18"/>
        <v>29</v>
      </c>
      <c r="O64" s="9">
        <f t="shared" si="19"/>
        <v>99666656002900</v>
      </c>
      <c r="P64">
        <f t="shared" si="36"/>
        <v>2</v>
      </c>
      <c r="Q64">
        <f t="shared" si="45"/>
        <v>1</v>
      </c>
      <c r="R64">
        <f t="shared" si="46"/>
        <v>12</v>
      </c>
      <c r="S64" t="s">
        <v>117</v>
      </c>
      <c r="T64">
        <f>C64</f>
        <v>1</v>
      </c>
      <c r="U64" t="str">
        <f t="shared" si="22"/>
        <v xml:space="preserve"> (1. OG/SW)</v>
      </c>
      <c r="W64" s="65">
        <v>1</v>
      </c>
      <c r="X64" s="65" t="s">
        <v>45</v>
      </c>
      <c r="Y64" s="65">
        <v>6</v>
      </c>
      <c r="Z64" s="65">
        <v>5</v>
      </c>
      <c r="AA64" s="65">
        <v>0</v>
      </c>
      <c r="AB64" s="65">
        <v>1</v>
      </c>
      <c r="AC64" s="65" t="s">
        <v>422</v>
      </c>
      <c r="AD64" s="66">
        <v>0.41805555555555557</v>
      </c>
      <c r="AE64" s="4"/>
      <c r="AF64" s="4"/>
      <c r="AG64" s="4"/>
      <c r="AH64" s="4"/>
      <c r="AI64" s="4"/>
      <c r="AJ64" s="4"/>
    </row>
    <row r="65" spans="2:36" x14ac:dyDescent="0.35">
      <c r="C65">
        <f t="shared" ref="C65:C72" si="54">IF(OR(X65="HB Kinzigtal",X65="TV St. Georgen/Schw. 2"),0,W65)</f>
        <v>2</v>
      </c>
      <c r="D65" t="str">
        <f t="shared" ref="D65:E71" si="55">X65</f>
        <v>TuS Altenheim 2</v>
      </c>
      <c r="E65">
        <f t="shared" si="55"/>
        <v>4</v>
      </c>
      <c r="F65">
        <f t="shared" si="48"/>
        <v>126</v>
      </c>
      <c r="G65" s="1" t="s">
        <v>77</v>
      </c>
      <c r="H65" s="2">
        <f t="shared" si="49"/>
        <v>101</v>
      </c>
      <c r="I65">
        <f t="shared" si="50"/>
        <v>8</v>
      </c>
      <c r="J65" s="1" t="s">
        <v>77</v>
      </c>
      <c r="K65" s="2">
        <f t="shared" si="51"/>
        <v>0</v>
      </c>
      <c r="L65" s="3">
        <f t="shared" si="52"/>
        <v>2</v>
      </c>
      <c r="M65" s="3">
        <f t="shared" si="53"/>
        <v>6.25</v>
      </c>
      <c r="N65" s="3">
        <f t="shared" si="18"/>
        <v>31.5</v>
      </c>
      <c r="O65" s="9">
        <f t="shared" si="19"/>
        <v>98800056253150</v>
      </c>
      <c r="P65">
        <f t="shared" si="36"/>
        <v>3</v>
      </c>
      <c r="Q65">
        <f t="shared" si="45"/>
        <v>2</v>
      </c>
      <c r="R65">
        <f t="shared" ref="R65" si="56">1+R64</f>
        <v>13</v>
      </c>
      <c r="S65" t="s">
        <v>117</v>
      </c>
      <c r="T65">
        <f>T64+1</f>
        <v>2</v>
      </c>
      <c r="U65" t="str">
        <f t="shared" si="22"/>
        <v xml:space="preserve"> (2. OG/SW)</v>
      </c>
      <c r="W65" s="65">
        <v>2</v>
      </c>
      <c r="X65" s="65" t="s">
        <v>47</v>
      </c>
      <c r="Y65" s="65">
        <v>4</v>
      </c>
      <c r="Z65" s="65">
        <v>4</v>
      </c>
      <c r="AA65" s="65">
        <v>0</v>
      </c>
      <c r="AB65" s="65">
        <v>0</v>
      </c>
      <c r="AC65" s="67" t="s">
        <v>423</v>
      </c>
      <c r="AD65" s="66">
        <v>0.33333333333333331</v>
      </c>
      <c r="AE65" s="4"/>
      <c r="AF65" s="4"/>
      <c r="AG65" s="4"/>
      <c r="AH65" s="4"/>
      <c r="AI65" s="4"/>
      <c r="AJ65" s="4"/>
    </row>
    <row r="66" spans="2:36" x14ac:dyDescent="0.35">
      <c r="C66">
        <f t="shared" si="54"/>
        <v>3</v>
      </c>
      <c r="D66" t="str">
        <f t="shared" si="55"/>
        <v>TuS Schutterwald 3</v>
      </c>
      <c r="E66">
        <f t="shared" si="55"/>
        <v>5</v>
      </c>
      <c r="F66">
        <f t="shared" si="48"/>
        <v>158</v>
      </c>
      <c r="G66" s="1" t="s">
        <v>77</v>
      </c>
      <c r="H66" s="2">
        <f t="shared" si="49"/>
        <v>126</v>
      </c>
      <c r="I66">
        <f t="shared" si="50"/>
        <v>8</v>
      </c>
      <c r="J66" s="1" t="s">
        <v>77</v>
      </c>
      <c r="K66" s="2">
        <f t="shared" si="51"/>
        <v>2</v>
      </c>
      <c r="L66" s="3">
        <f t="shared" si="52"/>
        <v>1.6</v>
      </c>
      <c r="M66" s="3">
        <f t="shared" si="53"/>
        <v>6.4</v>
      </c>
      <c r="N66" s="3">
        <f t="shared" si="18"/>
        <v>31.6</v>
      </c>
      <c r="O66" s="9">
        <f t="shared" si="19"/>
        <v>97640056403160</v>
      </c>
      <c r="P66">
        <f t="shared" si="36"/>
        <v>5</v>
      </c>
      <c r="Q66">
        <f t="shared" si="45"/>
        <v>3</v>
      </c>
      <c r="R66">
        <f t="shared" si="46"/>
        <v>14</v>
      </c>
      <c r="S66" t="s">
        <v>117</v>
      </c>
      <c r="T66">
        <f t="shared" ref="T66:T72" si="57">T65+1</f>
        <v>3</v>
      </c>
      <c r="U66" t="str">
        <f t="shared" si="22"/>
        <v xml:space="preserve"> (3. OG/SW)</v>
      </c>
      <c r="W66" s="65">
        <v>3</v>
      </c>
      <c r="X66" s="65" t="s">
        <v>48</v>
      </c>
      <c r="Y66" s="65">
        <v>5</v>
      </c>
      <c r="Z66" s="65">
        <v>4</v>
      </c>
      <c r="AA66" s="65">
        <v>0</v>
      </c>
      <c r="AB66" s="65">
        <v>1</v>
      </c>
      <c r="AC66" s="65" t="s">
        <v>424</v>
      </c>
      <c r="AD66" s="66">
        <v>0.3347222222222222</v>
      </c>
      <c r="AE66" s="4"/>
      <c r="AF66" s="4"/>
      <c r="AG66" s="4"/>
      <c r="AH66" s="4"/>
      <c r="AI66" s="4"/>
      <c r="AJ66" s="4"/>
    </row>
    <row r="67" spans="2:36" x14ac:dyDescent="0.35">
      <c r="C67">
        <f t="shared" si="54"/>
        <v>4</v>
      </c>
      <c r="D67" t="str">
        <f t="shared" si="55"/>
        <v>HSG Nonnenweier/Ottenheim 2</v>
      </c>
      <c r="E67">
        <f t="shared" si="55"/>
        <v>4</v>
      </c>
      <c r="F67">
        <f t="shared" si="48"/>
        <v>113</v>
      </c>
      <c r="G67" s="1" t="s">
        <v>77</v>
      </c>
      <c r="H67" s="2">
        <f t="shared" si="49"/>
        <v>114</v>
      </c>
      <c r="I67">
        <f t="shared" si="50"/>
        <v>4</v>
      </c>
      <c r="J67" s="1" t="s">
        <v>77</v>
      </c>
      <c r="K67" s="2">
        <f t="shared" si="51"/>
        <v>4</v>
      </c>
      <c r="L67" s="3">
        <f t="shared" si="52"/>
        <v>1</v>
      </c>
      <c r="M67" s="3">
        <f t="shared" si="53"/>
        <v>-0.25</v>
      </c>
      <c r="N67" s="3">
        <f t="shared" si="18"/>
        <v>28.25</v>
      </c>
      <c r="O67" s="9">
        <f t="shared" si="19"/>
        <v>96400049752825</v>
      </c>
      <c r="P67">
        <f t="shared" si="36"/>
        <v>8</v>
      </c>
      <c r="Q67">
        <f t="shared" si="45"/>
        <v>4</v>
      </c>
      <c r="R67">
        <f t="shared" si="46"/>
        <v>15</v>
      </c>
      <c r="S67" t="s">
        <v>117</v>
      </c>
      <c r="T67">
        <f t="shared" si="57"/>
        <v>4</v>
      </c>
      <c r="U67" t="str">
        <f t="shared" si="22"/>
        <v xml:space="preserve"> (4. OG/SW)</v>
      </c>
      <c r="W67" s="65">
        <v>4</v>
      </c>
      <c r="X67" s="65" t="s">
        <v>53</v>
      </c>
      <c r="Y67" s="65">
        <v>4</v>
      </c>
      <c r="Z67" s="65">
        <v>2</v>
      </c>
      <c r="AA67" s="65">
        <v>0</v>
      </c>
      <c r="AB67" s="65">
        <v>2</v>
      </c>
      <c r="AC67" s="69" t="s">
        <v>315</v>
      </c>
      <c r="AD67" s="66">
        <v>0.16944444444444445</v>
      </c>
      <c r="AE67" s="4"/>
      <c r="AF67" s="4"/>
      <c r="AG67" s="4"/>
      <c r="AH67" s="4"/>
      <c r="AI67" s="4"/>
      <c r="AJ67" s="4"/>
    </row>
    <row r="68" spans="2:36" x14ac:dyDescent="0.35">
      <c r="C68">
        <f t="shared" si="54"/>
        <v>0</v>
      </c>
      <c r="D68" t="str">
        <f t="shared" si="55"/>
        <v>HB Kinzigtal</v>
      </c>
      <c r="E68">
        <f t="shared" si="55"/>
        <v>5</v>
      </c>
      <c r="F68">
        <f t="shared" si="48"/>
        <v>135</v>
      </c>
      <c r="G68" s="1" t="s">
        <v>77</v>
      </c>
      <c r="H68" s="2">
        <f t="shared" si="49"/>
        <v>138</v>
      </c>
      <c r="I68">
        <f t="shared" si="50"/>
        <v>4</v>
      </c>
      <c r="J68" s="1" t="s">
        <v>77</v>
      </c>
      <c r="K68" s="2">
        <f t="shared" si="51"/>
        <v>6</v>
      </c>
      <c r="L68" s="3">
        <f t="shared" si="52"/>
        <v>0.8</v>
      </c>
      <c r="M68" s="3">
        <f t="shared" si="53"/>
        <v>-0.6</v>
      </c>
      <c r="N68" s="3">
        <f t="shared" si="18"/>
        <v>27</v>
      </c>
      <c r="O68" s="9">
        <f t="shared" si="19"/>
        <v>320049402700</v>
      </c>
      <c r="P68">
        <f t="shared" si="36"/>
        <v>0</v>
      </c>
      <c r="Q68">
        <f t="shared" si="45"/>
        <v>0</v>
      </c>
      <c r="R68">
        <f t="shared" si="46"/>
        <v>16</v>
      </c>
      <c r="S68" t="s">
        <v>117</v>
      </c>
      <c r="T68">
        <f t="shared" si="57"/>
        <v>5</v>
      </c>
      <c r="U68" t="str">
        <f t="shared" si="22"/>
        <v xml:space="preserve"> (5. OG/SW)</v>
      </c>
      <c r="W68" s="65">
        <v>5</v>
      </c>
      <c r="X68" s="65" t="s">
        <v>49</v>
      </c>
      <c r="Y68" s="65">
        <v>5</v>
      </c>
      <c r="Z68" s="65">
        <v>2</v>
      </c>
      <c r="AA68" s="65">
        <v>0</v>
      </c>
      <c r="AB68" s="65">
        <v>3</v>
      </c>
      <c r="AC68" s="69" t="s">
        <v>316</v>
      </c>
      <c r="AD68" s="66">
        <v>0.17083333333333334</v>
      </c>
      <c r="AE68" s="4"/>
      <c r="AF68" s="4"/>
      <c r="AG68" s="4"/>
      <c r="AH68" s="4"/>
      <c r="AI68" s="4"/>
      <c r="AJ68" s="4"/>
    </row>
    <row r="69" spans="2:36" x14ac:dyDescent="0.35">
      <c r="C69">
        <f t="shared" si="54"/>
        <v>6</v>
      </c>
      <c r="D69" t="str">
        <f t="shared" si="55"/>
        <v>HGW Hofweier 2</v>
      </c>
      <c r="E69">
        <f t="shared" si="55"/>
        <v>6</v>
      </c>
      <c r="F69">
        <f t="shared" si="48"/>
        <v>138</v>
      </c>
      <c r="G69" s="1" t="s">
        <v>77</v>
      </c>
      <c r="H69" s="2">
        <f t="shared" si="49"/>
        <v>156</v>
      </c>
      <c r="I69">
        <f t="shared" si="50"/>
        <v>4</v>
      </c>
      <c r="J69" s="1" t="s">
        <v>77</v>
      </c>
      <c r="K69" s="2">
        <f t="shared" si="51"/>
        <v>8</v>
      </c>
      <c r="L69" s="3">
        <f t="shared" si="52"/>
        <v>0.66666666666666663</v>
      </c>
      <c r="M69" s="3">
        <f t="shared" si="53"/>
        <v>-3</v>
      </c>
      <c r="N69" s="3">
        <f t="shared" si="18"/>
        <v>23</v>
      </c>
      <c r="O69" s="9">
        <f t="shared" si="19"/>
        <v>94266647002300</v>
      </c>
      <c r="P69">
        <f t="shared" si="36"/>
        <v>12</v>
      </c>
      <c r="Q69">
        <f t="shared" si="45"/>
        <v>6</v>
      </c>
      <c r="R69">
        <f t="shared" si="46"/>
        <v>17</v>
      </c>
      <c r="S69" t="s">
        <v>117</v>
      </c>
      <c r="T69">
        <f t="shared" si="57"/>
        <v>6</v>
      </c>
      <c r="U69" t="str">
        <f t="shared" si="22"/>
        <v xml:space="preserve"> (6. OG/SW)</v>
      </c>
      <c r="W69" s="65">
        <v>6</v>
      </c>
      <c r="X69" s="65" t="s">
        <v>46</v>
      </c>
      <c r="Y69" s="65">
        <v>6</v>
      </c>
      <c r="Z69" s="65">
        <v>2</v>
      </c>
      <c r="AA69" s="65">
        <v>0</v>
      </c>
      <c r="AB69" s="65">
        <v>4</v>
      </c>
      <c r="AC69" s="69" t="s">
        <v>425</v>
      </c>
      <c r="AD69" s="66">
        <v>0.17222222222222222</v>
      </c>
      <c r="AE69" s="4"/>
      <c r="AF69" s="4"/>
      <c r="AG69" s="4"/>
      <c r="AH69" s="4"/>
      <c r="AI69" s="4"/>
      <c r="AJ69" s="4"/>
    </row>
    <row r="70" spans="2:36" x14ac:dyDescent="0.35">
      <c r="C70">
        <f t="shared" si="54"/>
        <v>7</v>
      </c>
      <c r="D70" t="str">
        <f t="shared" si="55"/>
        <v>SG Ohlsbach/Elgersweier 2</v>
      </c>
      <c r="E70">
        <f t="shared" si="55"/>
        <v>2</v>
      </c>
      <c r="F70">
        <f t="shared" si="48"/>
        <v>64</v>
      </c>
      <c r="G70" s="1" t="s">
        <v>77</v>
      </c>
      <c r="H70" s="2">
        <f t="shared" si="49"/>
        <v>71</v>
      </c>
      <c r="I70">
        <f t="shared" si="50"/>
        <v>2</v>
      </c>
      <c r="J70" s="1" t="s">
        <v>77</v>
      </c>
      <c r="K70" s="2">
        <f t="shared" si="51"/>
        <v>2</v>
      </c>
      <c r="L70" s="3">
        <f t="shared" si="52"/>
        <v>1</v>
      </c>
      <c r="M70" s="3">
        <f t="shared" si="53"/>
        <v>-3.5</v>
      </c>
      <c r="N70" s="3">
        <f t="shared" si="18"/>
        <v>32</v>
      </c>
      <c r="O70" s="9">
        <f t="shared" si="19"/>
        <v>93400046503200</v>
      </c>
      <c r="P70">
        <f t="shared" si="36"/>
        <v>14</v>
      </c>
      <c r="Q70">
        <f t="shared" si="45"/>
        <v>7</v>
      </c>
      <c r="R70">
        <f t="shared" si="46"/>
        <v>18</v>
      </c>
      <c r="S70" t="s">
        <v>117</v>
      </c>
      <c r="T70">
        <f t="shared" si="57"/>
        <v>7</v>
      </c>
      <c r="U70" t="str">
        <f t="shared" si="22"/>
        <v xml:space="preserve"> (7. OG/SW)</v>
      </c>
      <c r="W70" s="65">
        <v>7</v>
      </c>
      <c r="X70" s="65" t="s">
        <v>51</v>
      </c>
      <c r="Y70" s="65">
        <v>2</v>
      </c>
      <c r="Z70" s="65">
        <v>1</v>
      </c>
      <c r="AA70" s="65">
        <v>0</v>
      </c>
      <c r="AB70" s="65">
        <v>1</v>
      </c>
      <c r="AC70" s="69" t="s">
        <v>426</v>
      </c>
      <c r="AD70" s="66">
        <v>8.4722222222222227E-2</v>
      </c>
      <c r="AE70" s="4"/>
      <c r="AF70" s="4"/>
      <c r="AG70" s="4"/>
      <c r="AH70" s="4"/>
      <c r="AI70" s="4"/>
      <c r="AJ70" s="4"/>
    </row>
    <row r="71" spans="2:36" x14ac:dyDescent="0.35">
      <c r="C71">
        <f t="shared" si="54"/>
        <v>8</v>
      </c>
      <c r="D71" t="str">
        <f t="shared" si="55"/>
        <v>HSG Hanauerland 2</v>
      </c>
      <c r="E71">
        <f t="shared" si="55"/>
        <v>4</v>
      </c>
      <c r="F71">
        <f t="shared" si="48"/>
        <v>131</v>
      </c>
      <c r="G71" s="1" t="s">
        <v>77</v>
      </c>
      <c r="H71" s="2">
        <f t="shared" si="49"/>
        <v>107</v>
      </c>
      <c r="I71">
        <f t="shared" si="50"/>
        <v>2</v>
      </c>
      <c r="J71" s="1" t="s">
        <v>77</v>
      </c>
      <c r="K71" s="2">
        <f t="shared" si="51"/>
        <v>6</v>
      </c>
      <c r="L71" s="3">
        <f t="shared" si="52"/>
        <v>0.5</v>
      </c>
      <c r="M71" s="3">
        <f t="shared" si="53"/>
        <v>6</v>
      </c>
      <c r="N71" s="3">
        <f t="shared" si="18"/>
        <v>32.75</v>
      </c>
      <c r="O71" s="9">
        <f t="shared" si="19"/>
        <v>92200056003275</v>
      </c>
      <c r="P71">
        <f t="shared" si="36"/>
        <v>16</v>
      </c>
      <c r="Q71">
        <f t="shared" si="45"/>
        <v>8</v>
      </c>
      <c r="R71">
        <f t="shared" si="46"/>
        <v>19</v>
      </c>
      <c r="S71" t="s">
        <v>117</v>
      </c>
      <c r="T71">
        <f t="shared" si="57"/>
        <v>8</v>
      </c>
      <c r="U71" t="str">
        <f t="shared" si="22"/>
        <v xml:space="preserve"> (8. OG/SW)</v>
      </c>
      <c r="W71" s="65">
        <v>8</v>
      </c>
      <c r="X71" s="65" t="s">
        <v>50</v>
      </c>
      <c r="Y71" s="65">
        <v>4</v>
      </c>
      <c r="Z71" s="65">
        <v>1</v>
      </c>
      <c r="AA71" s="65">
        <v>0</v>
      </c>
      <c r="AB71" s="65">
        <v>3</v>
      </c>
      <c r="AC71" s="69" t="s">
        <v>291</v>
      </c>
      <c r="AD71" s="66">
        <v>8.7499999999999994E-2</v>
      </c>
      <c r="AE71" s="4"/>
      <c r="AF71" s="4"/>
      <c r="AG71" s="4"/>
      <c r="AH71" s="4"/>
      <c r="AI71" s="4"/>
      <c r="AJ71" s="4"/>
    </row>
    <row r="72" spans="2:36" x14ac:dyDescent="0.35">
      <c r="C72">
        <f t="shared" si="54"/>
        <v>0</v>
      </c>
      <c r="D72" t="str">
        <f t="shared" ref="D72:E72" si="58">X72</f>
        <v>TV St. Georgen/Schw. 2</v>
      </c>
      <c r="E72">
        <f t="shared" si="58"/>
        <v>6</v>
      </c>
      <c r="F72">
        <f t="shared" ref="F72" si="59">VALUE(LEFT(AC72,FIND(":",AC72)-1))</f>
        <v>89</v>
      </c>
      <c r="G72" s="1" t="s">
        <v>77</v>
      </c>
      <c r="H72" s="2">
        <f t="shared" ref="H72" si="60">VALUE(RIGHT(AC72,LEN(AC72)-FIND(":",AC72)))</f>
        <v>177</v>
      </c>
      <c r="I72">
        <f t="shared" ref="I72" si="61">2*Z72+AA72</f>
        <v>0</v>
      </c>
      <c r="J72" s="1" t="s">
        <v>77</v>
      </c>
      <c r="K72" s="2">
        <f t="shared" ref="K72" si="62">AA72+2*AB72</f>
        <v>12</v>
      </c>
      <c r="L72" s="3">
        <f t="shared" si="52"/>
        <v>0</v>
      </c>
      <c r="M72" s="3">
        <f t="shared" si="53"/>
        <v>-14.666666666666666</v>
      </c>
      <c r="N72" s="3">
        <f t="shared" si="18"/>
        <v>14.833333333333334</v>
      </c>
      <c r="O72" s="9">
        <f t="shared" si="19"/>
        <v>35331483</v>
      </c>
      <c r="P72">
        <f t="shared" si="36"/>
        <v>0</v>
      </c>
      <c r="Q72">
        <f t="shared" si="45"/>
        <v>0</v>
      </c>
      <c r="R72">
        <f t="shared" si="46"/>
        <v>20</v>
      </c>
      <c r="S72" t="s">
        <v>117</v>
      </c>
      <c r="T72">
        <f t="shared" si="57"/>
        <v>9</v>
      </c>
      <c r="U72" t="str">
        <f t="shared" si="22"/>
        <v xml:space="preserve"> (9. OG/SW)</v>
      </c>
      <c r="W72" s="65">
        <v>9</v>
      </c>
      <c r="X72" s="65" t="s">
        <v>52</v>
      </c>
      <c r="Y72" s="65">
        <v>6</v>
      </c>
      <c r="Z72" s="65">
        <v>0</v>
      </c>
      <c r="AA72" s="65">
        <v>0</v>
      </c>
      <c r="AB72" s="65">
        <v>6</v>
      </c>
      <c r="AC72" s="65" t="s">
        <v>427</v>
      </c>
      <c r="AD72" s="66">
        <v>8.3333333333333332E-3</v>
      </c>
      <c r="AE72" s="4"/>
      <c r="AF72" s="4"/>
      <c r="AG72" s="4"/>
      <c r="AH72" s="4"/>
      <c r="AI72" s="4"/>
      <c r="AJ72" s="4"/>
    </row>
    <row r="73" spans="2:36" x14ac:dyDescent="0.35">
      <c r="N73" s="3"/>
      <c r="O73" s="9"/>
      <c r="R73">
        <f t="shared" si="46"/>
        <v>21</v>
      </c>
      <c r="V73" s="22" t="str">
        <f>B74</f>
        <v>BzOL FR/OR</v>
      </c>
      <c r="W73" s="65" t="s">
        <v>190</v>
      </c>
      <c r="X73" s="65" t="s">
        <v>0</v>
      </c>
      <c r="Y73" s="65" t="s">
        <v>1</v>
      </c>
      <c r="Z73" s="65" t="s">
        <v>2</v>
      </c>
      <c r="AA73" s="65" t="s">
        <v>3</v>
      </c>
      <c r="AB73" s="65" t="s">
        <v>4</v>
      </c>
      <c r="AC73" s="65" t="s">
        <v>5</v>
      </c>
      <c r="AD73" s="65" t="s">
        <v>6</v>
      </c>
      <c r="AE73" s="4"/>
      <c r="AF73" s="4"/>
      <c r="AG73" s="4"/>
      <c r="AH73" s="4"/>
      <c r="AI73" s="4"/>
      <c r="AJ73" s="4"/>
    </row>
    <row r="74" spans="2:36" x14ac:dyDescent="0.35">
      <c r="B74" s="8" t="s">
        <v>100</v>
      </c>
      <c r="C74">
        <f t="shared" ref="C74:C84" si="63">W74</f>
        <v>1</v>
      </c>
      <c r="D74" t="str">
        <f t="shared" ref="D74:D84" si="64">X74</f>
        <v>TSV Alemannia Freiburg-Zähringen 2</v>
      </c>
      <c r="E74">
        <f t="shared" ref="E74:E84" si="65">Y74</f>
        <v>7</v>
      </c>
      <c r="F74">
        <f t="shared" ref="F74:F84" si="66">VALUE(LEFT(AC74,FIND(":",AC74)-1))</f>
        <v>234</v>
      </c>
      <c r="G74" s="1" t="s">
        <v>77</v>
      </c>
      <c r="H74" s="2">
        <f t="shared" ref="H74:H84" si="67">VALUE(RIGHT(AC74,LEN(AC74)-FIND(":",AC74)))</f>
        <v>148</v>
      </c>
      <c r="I74">
        <f t="shared" ref="I74:I84" si="68">2*Z74+AA74</f>
        <v>14</v>
      </c>
      <c r="J74" s="1" t="s">
        <v>77</v>
      </c>
      <c r="K74" s="2">
        <f t="shared" ref="K74:K84" si="69">AA74+2*AB74</f>
        <v>0</v>
      </c>
      <c r="L74" s="3">
        <f t="shared" ref="L74:L85" si="70">IF(E74=0,0,I74/E74)</f>
        <v>2</v>
      </c>
      <c r="M74" s="3">
        <f t="shared" ref="M74:M85" si="71">IF(E74=0,0,(F74-H74)/E74)</f>
        <v>12.285714285714286</v>
      </c>
      <c r="N74" s="3">
        <f t="shared" si="18"/>
        <v>33.428571428571431</v>
      </c>
      <c r="O74" s="9">
        <f t="shared" si="19"/>
        <v>99800062283342</v>
      </c>
      <c r="P74">
        <f t="shared" si="36"/>
        <v>1</v>
      </c>
      <c r="R74">
        <f t="shared" si="46"/>
        <v>22</v>
      </c>
      <c r="S74" t="s">
        <v>116</v>
      </c>
      <c r="T74">
        <f>C74</f>
        <v>1</v>
      </c>
      <c r="U74" t="str">
        <f t="shared" si="22"/>
        <v xml:space="preserve"> (1. FR/OR)</v>
      </c>
      <c r="W74" s="65">
        <v>1</v>
      </c>
      <c r="X74" s="65" t="s">
        <v>54</v>
      </c>
      <c r="Y74" s="65">
        <v>7</v>
      </c>
      <c r="Z74" s="65">
        <v>7</v>
      </c>
      <c r="AA74" s="65">
        <v>0</v>
      </c>
      <c r="AB74" s="65">
        <v>0</v>
      </c>
      <c r="AC74" s="65" t="s">
        <v>452</v>
      </c>
      <c r="AD74" s="66">
        <v>0.58333333333333337</v>
      </c>
      <c r="AE74" s="4"/>
      <c r="AF74" s="4"/>
      <c r="AG74" s="4"/>
      <c r="AH74" s="4"/>
      <c r="AI74" s="4"/>
      <c r="AJ74" s="7"/>
    </row>
    <row r="75" spans="2:36" x14ac:dyDescent="0.35">
      <c r="C75">
        <f t="shared" si="63"/>
        <v>2</v>
      </c>
      <c r="D75" t="str">
        <f t="shared" si="64"/>
        <v>SG Freiburg</v>
      </c>
      <c r="E75">
        <f t="shared" si="65"/>
        <v>6</v>
      </c>
      <c r="F75">
        <f t="shared" si="66"/>
        <v>177</v>
      </c>
      <c r="G75" s="1" t="s">
        <v>77</v>
      </c>
      <c r="H75" s="2">
        <f t="shared" si="67"/>
        <v>163</v>
      </c>
      <c r="I75">
        <f t="shared" si="68"/>
        <v>9</v>
      </c>
      <c r="J75" s="1" t="s">
        <v>77</v>
      </c>
      <c r="K75" s="2">
        <f t="shared" si="69"/>
        <v>3</v>
      </c>
      <c r="L75" s="3">
        <f t="shared" si="70"/>
        <v>1.5</v>
      </c>
      <c r="M75" s="3">
        <f t="shared" si="71"/>
        <v>2.3333333333333335</v>
      </c>
      <c r="N75" s="3">
        <f t="shared" si="18"/>
        <v>29.5</v>
      </c>
      <c r="O75" s="9">
        <f t="shared" si="19"/>
        <v>98600052332950</v>
      </c>
      <c r="P75">
        <f t="shared" si="36"/>
        <v>4</v>
      </c>
      <c r="R75">
        <f t="shared" si="46"/>
        <v>23</v>
      </c>
      <c r="S75" t="s">
        <v>116</v>
      </c>
      <c r="T75">
        <f t="shared" ref="T75:T85" si="72">C75</f>
        <v>2</v>
      </c>
      <c r="U75" t="str">
        <f t="shared" si="22"/>
        <v xml:space="preserve"> (2. FR/OR)</v>
      </c>
      <c r="W75" s="65">
        <v>2</v>
      </c>
      <c r="X75" s="65" t="s">
        <v>60</v>
      </c>
      <c r="Y75" s="65">
        <v>6</v>
      </c>
      <c r="Z75" s="65">
        <v>4</v>
      </c>
      <c r="AA75" s="65">
        <v>1</v>
      </c>
      <c r="AB75" s="65">
        <v>1</v>
      </c>
      <c r="AC75" s="65" t="s">
        <v>453</v>
      </c>
      <c r="AD75" s="66">
        <v>0.37708333333333333</v>
      </c>
      <c r="AE75" s="4"/>
      <c r="AF75" s="4"/>
      <c r="AG75" s="4"/>
      <c r="AH75" s="4"/>
      <c r="AI75" s="4"/>
      <c r="AJ75" s="7"/>
    </row>
    <row r="76" spans="2:36" x14ac:dyDescent="0.35">
      <c r="C76">
        <f t="shared" si="63"/>
        <v>3</v>
      </c>
      <c r="D76" t="str">
        <f t="shared" si="64"/>
        <v>SG Kenzingen/Herbolzheim 2</v>
      </c>
      <c r="E76">
        <f t="shared" si="65"/>
        <v>6</v>
      </c>
      <c r="F76">
        <f t="shared" si="66"/>
        <v>171</v>
      </c>
      <c r="G76" s="1" t="s">
        <v>77</v>
      </c>
      <c r="H76" s="2">
        <f t="shared" si="67"/>
        <v>173</v>
      </c>
      <c r="I76">
        <f t="shared" si="68"/>
        <v>8</v>
      </c>
      <c r="J76" s="1" t="s">
        <v>77</v>
      </c>
      <c r="K76" s="2">
        <f t="shared" si="69"/>
        <v>4</v>
      </c>
      <c r="L76" s="3">
        <f t="shared" si="70"/>
        <v>1.3333333333333333</v>
      </c>
      <c r="M76" s="3">
        <f t="shared" si="71"/>
        <v>-0.33333333333333331</v>
      </c>
      <c r="N76" s="3">
        <f t="shared" si="18"/>
        <v>28.5</v>
      </c>
      <c r="O76" s="9">
        <f t="shared" si="19"/>
        <v>97533349662850</v>
      </c>
      <c r="P76">
        <f t="shared" si="36"/>
        <v>6</v>
      </c>
      <c r="R76">
        <f t="shared" si="46"/>
        <v>24</v>
      </c>
      <c r="S76" t="s">
        <v>116</v>
      </c>
      <c r="T76">
        <f t="shared" si="72"/>
        <v>3</v>
      </c>
      <c r="U76" t="str">
        <f t="shared" si="22"/>
        <v xml:space="preserve"> (3. FR/OR)</v>
      </c>
      <c r="W76" s="65">
        <v>3</v>
      </c>
      <c r="X76" s="65" t="s">
        <v>55</v>
      </c>
      <c r="Y76" s="65">
        <v>6</v>
      </c>
      <c r="Z76" s="65">
        <v>3</v>
      </c>
      <c r="AA76" s="65">
        <v>2</v>
      </c>
      <c r="AB76" s="65">
        <v>1</v>
      </c>
      <c r="AC76" s="65" t="s">
        <v>454</v>
      </c>
      <c r="AD76" s="66">
        <v>0.33611111111111114</v>
      </c>
      <c r="AE76" s="4"/>
      <c r="AF76" s="4"/>
      <c r="AG76" s="4"/>
      <c r="AH76" s="4"/>
      <c r="AI76" s="4"/>
      <c r="AJ76" s="7"/>
    </row>
    <row r="77" spans="2:36" x14ac:dyDescent="0.35">
      <c r="C77">
        <f t="shared" si="63"/>
        <v>4</v>
      </c>
      <c r="D77" t="str">
        <f t="shared" si="64"/>
        <v>SG Köndringen/Teningen 3</v>
      </c>
      <c r="E77">
        <f t="shared" si="65"/>
        <v>7</v>
      </c>
      <c r="F77">
        <f t="shared" si="66"/>
        <v>211</v>
      </c>
      <c r="G77" s="1" t="s">
        <v>77</v>
      </c>
      <c r="H77" s="2">
        <f t="shared" si="67"/>
        <v>192</v>
      </c>
      <c r="I77">
        <f t="shared" si="68"/>
        <v>8</v>
      </c>
      <c r="J77" s="1" t="s">
        <v>77</v>
      </c>
      <c r="K77" s="2">
        <f t="shared" si="69"/>
        <v>6</v>
      </c>
      <c r="L77" s="3">
        <f t="shared" si="70"/>
        <v>1.1428571428571428</v>
      </c>
      <c r="M77" s="3">
        <f t="shared" si="71"/>
        <v>2.7142857142857144</v>
      </c>
      <c r="N77" s="3">
        <f t="shared" si="18"/>
        <v>30.142857142857142</v>
      </c>
      <c r="O77" s="9">
        <f t="shared" si="19"/>
        <v>96457152713014</v>
      </c>
      <c r="P77">
        <f t="shared" si="36"/>
        <v>7</v>
      </c>
      <c r="R77">
        <f t="shared" si="46"/>
        <v>25</v>
      </c>
      <c r="S77" t="s">
        <v>116</v>
      </c>
      <c r="T77">
        <f t="shared" si="72"/>
        <v>4</v>
      </c>
      <c r="U77" t="str">
        <f t="shared" si="22"/>
        <v xml:space="preserve"> (4. FR/OR)</v>
      </c>
      <c r="W77" s="65">
        <v>4</v>
      </c>
      <c r="X77" s="65" t="s">
        <v>57</v>
      </c>
      <c r="Y77" s="65">
        <v>7</v>
      </c>
      <c r="Z77" s="65">
        <v>3</v>
      </c>
      <c r="AA77" s="65">
        <v>2</v>
      </c>
      <c r="AB77" s="65">
        <v>2</v>
      </c>
      <c r="AC77" s="65" t="s">
        <v>455</v>
      </c>
      <c r="AD77" s="66">
        <v>0.33750000000000002</v>
      </c>
      <c r="AE77" s="4"/>
      <c r="AF77" s="4"/>
      <c r="AG77" s="4"/>
      <c r="AH77" s="4"/>
      <c r="AI77" s="4"/>
      <c r="AJ77" s="7"/>
    </row>
    <row r="78" spans="2:36" x14ac:dyDescent="0.35">
      <c r="C78">
        <f t="shared" si="63"/>
        <v>5</v>
      </c>
      <c r="D78" t="str">
        <f t="shared" si="64"/>
        <v>Freiburger TS 1844</v>
      </c>
      <c r="E78">
        <f t="shared" si="65"/>
        <v>7</v>
      </c>
      <c r="F78">
        <f t="shared" si="66"/>
        <v>217</v>
      </c>
      <c r="G78" s="1" t="s">
        <v>77</v>
      </c>
      <c r="H78" s="2">
        <f t="shared" si="67"/>
        <v>207</v>
      </c>
      <c r="I78">
        <f t="shared" si="68"/>
        <v>8</v>
      </c>
      <c r="J78" s="1" t="s">
        <v>77</v>
      </c>
      <c r="K78" s="2">
        <f t="shared" si="69"/>
        <v>6</v>
      </c>
      <c r="L78" s="3">
        <f t="shared" si="70"/>
        <v>1.1428571428571428</v>
      </c>
      <c r="M78" s="3">
        <f t="shared" si="71"/>
        <v>1.4285714285714286</v>
      </c>
      <c r="N78" s="3">
        <f t="shared" si="18"/>
        <v>31</v>
      </c>
      <c r="O78" s="9">
        <f t="shared" si="19"/>
        <v>95457151423100</v>
      </c>
      <c r="P78">
        <f t="shared" si="36"/>
        <v>10</v>
      </c>
      <c r="R78">
        <f t="shared" si="46"/>
        <v>26</v>
      </c>
      <c r="S78" t="s">
        <v>116</v>
      </c>
      <c r="T78">
        <f t="shared" si="72"/>
        <v>5</v>
      </c>
      <c r="U78" t="str">
        <f t="shared" si="22"/>
        <v xml:space="preserve"> (5. FR/OR)</v>
      </c>
      <c r="W78" s="65">
        <v>5</v>
      </c>
      <c r="X78" s="65" t="s">
        <v>62</v>
      </c>
      <c r="Y78" s="65">
        <v>7</v>
      </c>
      <c r="Z78" s="65">
        <v>3</v>
      </c>
      <c r="AA78" s="65">
        <v>2</v>
      </c>
      <c r="AB78" s="65">
        <v>2</v>
      </c>
      <c r="AC78" s="65" t="s">
        <v>456</v>
      </c>
      <c r="AD78" s="66">
        <v>0.33750000000000002</v>
      </c>
      <c r="AE78" s="4"/>
      <c r="AF78" s="4"/>
      <c r="AG78" s="4"/>
      <c r="AH78" s="4"/>
      <c r="AI78" s="4"/>
      <c r="AJ78" s="7"/>
    </row>
    <row r="79" spans="2:36" x14ac:dyDescent="0.35">
      <c r="C79">
        <f t="shared" si="63"/>
        <v>6</v>
      </c>
      <c r="D79" t="str">
        <f t="shared" si="64"/>
        <v>HSG Dreiland 2</v>
      </c>
      <c r="E79">
        <f t="shared" si="65"/>
        <v>7</v>
      </c>
      <c r="F79">
        <f t="shared" si="66"/>
        <v>206</v>
      </c>
      <c r="G79" s="1" t="s">
        <v>77</v>
      </c>
      <c r="H79" s="2">
        <f t="shared" si="67"/>
        <v>198</v>
      </c>
      <c r="I79">
        <f t="shared" si="68"/>
        <v>7</v>
      </c>
      <c r="J79" s="1" t="s">
        <v>77</v>
      </c>
      <c r="K79" s="2">
        <f t="shared" si="69"/>
        <v>7</v>
      </c>
      <c r="L79" s="3">
        <f t="shared" si="70"/>
        <v>1</v>
      </c>
      <c r="M79" s="3">
        <f t="shared" si="71"/>
        <v>1.1428571428571428</v>
      </c>
      <c r="N79" s="3">
        <f t="shared" si="18"/>
        <v>29.428571428571427</v>
      </c>
      <c r="O79" s="9">
        <f t="shared" si="19"/>
        <v>94400051142942</v>
      </c>
      <c r="P79">
        <f t="shared" si="36"/>
        <v>11</v>
      </c>
      <c r="R79">
        <f t="shared" si="46"/>
        <v>27</v>
      </c>
      <c r="S79" t="s">
        <v>116</v>
      </c>
      <c r="T79">
        <f t="shared" si="72"/>
        <v>6</v>
      </c>
      <c r="U79" t="str">
        <f t="shared" si="22"/>
        <v xml:space="preserve"> (6. FR/OR)</v>
      </c>
      <c r="W79" s="65">
        <v>6</v>
      </c>
      <c r="X79" s="65" t="s">
        <v>56</v>
      </c>
      <c r="Y79" s="65">
        <v>7</v>
      </c>
      <c r="Z79" s="65">
        <v>3</v>
      </c>
      <c r="AA79" s="65">
        <v>1</v>
      </c>
      <c r="AB79" s="65">
        <v>3</v>
      </c>
      <c r="AC79" s="65" t="s">
        <v>457</v>
      </c>
      <c r="AD79" s="66">
        <v>0.29652777777777778</v>
      </c>
      <c r="AE79" s="4"/>
      <c r="AF79" s="4"/>
      <c r="AG79" s="4"/>
      <c r="AH79" s="4"/>
      <c r="AI79" s="4"/>
      <c r="AJ79" s="7"/>
    </row>
    <row r="80" spans="2:36" x14ac:dyDescent="0.35">
      <c r="C80">
        <f t="shared" si="63"/>
        <v>7</v>
      </c>
      <c r="D80" t="str">
        <f t="shared" si="64"/>
        <v>TV Todtnau</v>
      </c>
      <c r="E80">
        <f t="shared" si="65"/>
        <v>6</v>
      </c>
      <c r="F80">
        <f t="shared" si="66"/>
        <v>157</v>
      </c>
      <c r="G80" s="1" t="s">
        <v>77</v>
      </c>
      <c r="H80" s="2">
        <f t="shared" si="67"/>
        <v>164</v>
      </c>
      <c r="I80">
        <f t="shared" si="68"/>
        <v>6</v>
      </c>
      <c r="J80" s="1" t="s">
        <v>77</v>
      </c>
      <c r="K80" s="2">
        <f t="shared" si="69"/>
        <v>6</v>
      </c>
      <c r="L80" s="3">
        <f t="shared" si="70"/>
        <v>1</v>
      </c>
      <c r="M80" s="3">
        <f t="shared" si="71"/>
        <v>-1.1666666666666667</v>
      </c>
      <c r="N80" s="3">
        <f t="shared" si="18"/>
        <v>26.166666666666668</v>
      </c>
      <c r="O80" s="9">
        <f t="shared" si="19"/>
        <v>93400048832616</v>
      </c>
      <c r="P80">
        <f t="shared" si="36"/>
        <v>13</v>
      </c>
      <c r="R80">
        <f t="shared" si="46"/>
        <v>28</v>
      </c>
      <c r="S80" t="s">
        <v>116</v>
      </c>
      <c r="T80">
        <f t="shared" si="72"/>
        <v>7</v>
      </c>
      <c r="U80" t="str">
        <f t="shared" si="22"/>
        <v xml:space="preserve"> (7. FR/OR)</v>
      </c>
      <c r="W80" s="65">
        <v>7</v>
      </c>
      <c r="X80" s="65" t="s">
        <v>64</v>
      </c>
      <c r="Y80" s="65">
        <v>6</v>
      </c>
      <c r="Z80" s="65">
        <v>3</v>
      </c>
      <c r="AA80" s="65">
        <v>0</v>
      </c>
      <c r="AB80" s="65">
        <v>3</v>
      </c>
      <c r="AC80" s="65" t="s">
        <v>458</v>
      </c>
      <c r="AD80" s="66">
        <v>0.25416666666666665</v>
      </c>
      <c r="AE80" s="4"/>
      <c r="AF80" s="4"/>
      <c r="AG80" s="4"/>
      <c r="AH80" s="4"/>
      <c r="AI80" s="4"/>
      <c r="AJ80" s="7"/>
    </row>
    <row r="81" spans="2:36" x14ac:dyDescent="0.35">
      <c r="C81">
        <f t="shared" si="63"/>
        <v>8</v>
      </c>
      <c r="D81" t="str">
        <f t="shared" si="64"/>
        <v>HG Müllheim/Neuenburg 2</v>
      </c>
      <c r="E81">
        <f t="shared" si="65"/>
        <v>6</v>
      </c>
      <c r="F81">
        <f t="shared" si="66"/>
        <v>171</v>
      </c>
      <c r="G81" s="1" t="s">
        <v>77</v>
      </c>
      <c r="H81" s="2">
        <f t="shared" si="67"/>
        <v>181</v>
      </c>
      <c r="I81">
        <f t="shared" si="68"/>
        <v>5</v>
      </c>
      <c r="J81" s="1" t="s">
        <v>77</v>
      </c>
      <c r="K81" s="2">
        <f t="shared" si="69"/>
        <v>7</v>
      </c>
      <c r="L81" s="3">
        <f t="shared" si="70"/>
        <v>0.83333333333333337</v>
      </c>
      <c r="M81" s="3">
        <f t="shared" si="71"/>
        <v>-1.6666666666666667</v>
      </c>
      <c r="N81" s="3">
        <f t="shared" si="18"/>
        <v>28.5</v>
      </c>
      <c r="O81" s="9">
        <f t="shared" si="19"/>
        <v>92333348332850</v>
      </c>
      <c r="P81">
        <f t="shared" si="36"/>
        <v>15</v>
      </c>
      <c r="R81">
        <f t="shared" si="46"/>
        <v>29</v>
      </c>
      <c r="S81" t="s">
        <v>116</v>
      </c>
      <c r="T81">
        <f t="shared" si="72"/>
        <v>8</v>
      </c>
      <c r="U81" t="str">
        <f t="shared" si="22"/>
        <v xml:space="preserve"> (8. FR/OR)</v>
      </c>
      <c r="W81" s="65">
        <v>8</v>
      </c>
      <c r="X81" s="65" t="s">
        <v>61</v>
      </c>
      <c r="Y81" s="65">
        <v>6</v>
      </c>
      <c r="Z81" s="65">
        <v>1</v>
      </c>
      <c r="AA81" s="65">
        <v>3</v>
      </c>
      <c r="AB81" s="65">
        <v>2</v>
      </c>
      <c r="AC81" s="65" t="s">
        <v>459</v>
      </c>
      <c r="AD81" s="66">
        <v>0.21319444444444444</v>
      </c>
      <c r="AE81" s="4"/>
      <c r="AF81" s="4"/>
      <c r="AG81" s="4"/>
      <c r="AH81" s="4"/>
      <c r="AI81" s="4"/>
      <c r="AJ81" s="7"/>
    </row>
    <row r="82" spans="2:36" x14ac:dyDescent="0.35">
      <c r="C82">
        <f t="shared" si="63"/>
        <v>9</v>
      </c>
      <c r="D82" t="str">
        <f t="shared" si="64"/>
        <v>TG Altdorf</v>
      </c>
      <c r="E82">
        <f t="shared" si="65"/>
        <v>7</v>
      </c>
      <c r="F82">
        <f t="shared" si="66"/>
        <v>160</v>
      </c>
      <c r="G82" s="1" t="s">
        <v>77</v>
      </c>
      <c r="H82" s="2">
        <f t="shared" si="67"/>
        <v>177</v>
      </c>
      <c r="I82">
        <f t="shared" si="68"/>
        <v>5</v>
      </c>
      <c r="J82" s="1" t="s">
        <v>77</v>
      </c>
      <c r="K82" s="2">
        <f t="shared" si="69"/>
        <v>9</v>
      </c>
      <c r="L82" s="3">
        <f t="shared" si="70"/>
        <v>0.7142857142857143</v>
      </c>
      <c r="M82" s="3">
        <f t="shared" si="71"/>
        <v>-2.4285714285714284</v>
      </c>
      <c r="N82" s="3">
        <f t="shared" si="18"/>
        <v>22.857142857142858</v>
      </c>
      <c r="O82" s="9">
        <f t="shared" si="19"/>
        <v>91285747572285</v>
      </c>
      <c r="P82">
        <f t="shared" si="36"/>
        <v>17</v>
      </c>
      <c r="R82">
        <f t="shared" si="46"/>
        <v>30</v>
      </c>
      <c r="S82" t="s">
        <v>116</v>
      </c>
      <c r="T82">
        <f t="shared" si="72"/>
        <v>9</v>
      </c>
      <c r="U82" t="str">
        <f t="shared" si="22"/>
        <v xml:space="preserve"> (9. FR/OR)</v>
      </c>
      <c r="W82" s="65">
        <v>9</v>
      </c>
      <c r="X82" s="65" t="s">
        <v>59</v>
      </c>
      <c r="Y82" s="65">
        <v>7</v>
      </c>
      <c r="Z82" s="65">
        <v>2</v>
      </c>
      <c r="AA82" s="65">
        <v>1</v>
      </c>
      <c r="AB82" s="65">
        <v>4</v>
      </c>
      <c r="AC82" s="65" t="s">
        <v>460</v>
      </c>
      <c r="AD82" s="66">
        <v>0.21458333333333332</v>
      </c>
      <c r="AE82" s="4"/>
      <c r="AF82" s="4"/>
      <c r="AG82" s="4"/>
      <c r="AH82" s="4"/>
      <c r="AI82" s="4"/>
      <c r="AJ82" s="7"/>
    </row>
    <row r="83" spans="2:36" x14ac:dyDescent="0.35">
      <c r="C83">
        <f t="shared" si="63"/>
        <v>10</v>
      </c>
      <c r="D83" t="str">
        <f t="shared" si="64"/>
        <v>SG ESV/TVSTG Freiburg</v>
      </c>
      <c r="E83">
        <f t="shared" si="65"/>
        <v>5</v>
      </c>
      <c r="F83">
        <f t="shared" si="66"/>
        <v>141</v>
      </c>
      <c r="G83" s="1" t="s">
        <v>77</v>
      </c>
      <c r="H83" s="2">
        <f t="shared" si="67"/>
        <v>163</v>
      </c>
      <c r="I83">
        <f t="shared" si="68"/>
        <v>2</v>
      </c>
      <c r="J83" s="1" t="s">
        <v>77</v>
      </c>
      <c r="K83" s="2">
        <f t="shared" si="69"/>
        <v>8</v>
      </c>
      <c r="L83" s="3">
        <f t="shared" si="70"/>
        <v>0.4</v>
      </c>
      <c r="M83" s="3">
        <f t="shared" si="71"/>
        <v>-4.4000000000000004</v>
      </c>
      <c r="N83" s="3">
        <f t="shared" si="18"/>
        <v>28.2</v>
      </c>
      <c r="O83" s="9">
        <f t="shared" si="19"/>
        <v>90160045602820</v>
      </c>
      <c r="P83">
        <f t="shared" si="36"/>
        <v>18</v>
      </c>
      <c r="R83">
        <f t="shared" si="46"/>
        <v>31</v>
      </c>
      <c r="S83" t="s">
        <v>116</v>
      </c>
      <c r="T83">
        <f t="shared" si="72"/>
        <v>10</v>
      </c>
      <c r="U83" t="str">
        <f t="shared" si="22"/>
        <v xml:space="preserve"> (10. FR/OR)</v>
      </c>
      <c r="W83" s="65">
        <v>10</v>
      </c>
      <c r="X83" s="65" t="s">
        <v>63</v>
      </c>
      <c r="Y83" s="65">
        <v>5</v>
      </c>
      <c r="Z83" s="65">
        <v>1</v>
      </c>
      <c r="AA83" s="65">
        <v>0</v>
      </c>
      <c r="AB83" s="65">
        <v>4</v>
      </c>
      <c r="AC83" s="65" t="s">
        <v>327</v>
      </c>
      <c r="AD83" s="66">
        <v>8.8888888888888892E-2</v>
      </c>
      <c r="AE83" s="4"/>
      <c r="AF83" s="4"/>
      <c r="AG83" s="4"/>
      <c r="AH83" s="4"/>
      <c r="AI83" s="4"/>
      <c r="AJ83" s="7"/>
    </row>
    <row r="84" spans="2:36" x14ac:dyDescent="0.35">
      <c r="C84">
        <f t="shared" si="63"/>
        <v>11</v>
      </c>
      <c r="D84" t="str">
        <f t="shared" si="64"/>
        <v>SG Schopfheim/Karsau</v>
      </c>
      <c r="E84">
        <f t="shared" si="65"/>
        <v>6</v>
      </c>
      <c r="F84">
        <f t="shared" si="66"/>
        <v>168</v>
      </c>
      <c r="G84" s="1" t="s">
        <v>77</v>
      </c>
      <c r="H84" s="2">
        <f t="shared" si="67"/>
        <v>203</v>
      </c>
      <c r="I84">
        <f t="shared" si="68"/>
        <v>2</v>
      </c>
      <c r="J84" s="1" t="s">
        <v>77</v>
      </c>
      <c r="K84" s="2">
        <f t="shared" si="69"/>
        <v>10</v>
      </c>
      <c r="L84" s="3">
        <f t="shared" si="70"/>
        <v>0.33333333333333331</v>
      </c>
      <c r="M84" s="3">
        <f t="shared" si="71"/>
        <v>-5.833333333333333</v>
      </c>
      <c r="N84" s="3">
        <f t="shared" si="18"/>
        <v>28</v>
      </c>
      <c r="O84" s="9">
        <f t="shared" si="19"/>
        <v>89133344162800</v>
      </c>
      <c r="P84">
        <f t="shared" si="36"/>
        <v>19</v>
      </c>
      <c r="R84">
        <f t="shared" si="46"/>
        <v>32</v>
      </c>
      <c r="S84" t="s">
        <v>116</v>
      </c>
      <c r="T84">
        <f t="shared" si="72"/>
        <v>11</v>
      </c>
      <c r="U84" t="str">
        <f t="shared" si="22"/>
        <v xml:space="preserve"> (11. FR/OR)</v>
      </c>
      <c r="W84" s="65">
        <v>11</v>
      </c>
      <c r="X84" s="65" t="s">
        <v>65</v>
      </c>
      <c r="Y84" s="65">
        <v>6</v>
      </c>
      <c r="Z84" s="65">
        <v>1</v>
      </c>
      <c r="AA84" s="65">
        <v>0</v>
      </c>
      <c r="AB84" s="65">
        <v>5</v>
      </c>
      <c r="AC84" s="65" t="s">
        <v>461</v>
      </c>
      <c r="AD84" s="66">
        <v>9.0277777777777776E-2</v>
      </c>
      <c r="AE84" s="4"/>
      <c r="AF84" s="4"/>
      <c r="AG84" s="4"/>
      <c r="AH84" s="4"/>
      <c r="AI84" s="4"/>
      <c r="AJ84" s="7"/>
    </row>
    <row r="85" spans="2:36" x14ac:dyDescent="0.35">
      <c r="C85">
        <f t="shared" ref="C85" si="73">W85</f>
        <v>12</v>
      </c>
      <c r="D85" t="str">
        <f t="shared" ref="D85" si="74">X85</f>
        <v>TSV March</v>
      </c>
      <c r="E85">
        <f t="shared" ref="E85" si="75">Y85</f>
        <v>6</v>
      </c>
      <c r="F85">
        <f t="shared" ref="F85" si="76">VALUE(LEFT(AC85,FIND(":",AC85)-1))</f>
        <v>149</v>
      </c>
      <c r="G85" s="1" t="s">
        <v>77</v>
      </c>
      <c r="H85" s="2">
        <f t="shared" ref="H85" si="77">VALUE(RIGHT(AC85,LEN(AC85)-FIND(":",AC85)))</f>
        <v>193</v>
      </c>
      <c r="I85">
        <f t="shared" ref="I85" si="78">2*Z85+AA85</f>
        <v>2</v>
      </c>
      <c r="J85" s="1" t="s">
        <v>77</v>
      </c>
      <c r="K85" s="2">
        <f t="shared" ref="K85" si="79">AA85+2*AB85</f>
        <v>10</v>
      </c>
      <c r="L85" s="3">
        <f t="shared" si="70"/>
        <v>0.33333333333333331</v>
      </c>
      <c r="M85" s="3">
        <f t="shared" si="71"/>
        <v>-7.333333333333333</v>
      </c>
      <c r="N85" s="3">
        <f t="shared" si="18"/>
        <v>24.833333333333332</v>
      </c>
      <c r="O85" s="9">
        <f t="shared" si="19"/>
        <v>88133342662483</v>
      </c>
      <c r="P85">
        <f t="shared" si="36"/>
        <v>20</v>
      </c>
      <c r="R85">
        <f t="shared" si="46"/>
        <v>33</v>
      </c>
      <c r="S85" t="s">
        <v>116</v>
      </c>
      <c r="T85">
        <f t="shared" si="72"/>
        <v>12</v>
      </c>
      <c r="U85" t="str">
        <f t="shared" si="22"/>
        <v xml:space="preserve"> (12. FR/OR)</v>
      </c>
      <c r="W85" s="65">
        <v>12</v>
      </c>
      <c r="X85" s="65" t="s">
        <v>58</v>
      </c>
      <c r="Y85" s="65">
        <v>6</v>
      </c>
      <c r="Z85" s="65">
        <v>1</v>
      </c>
      <c r="AA85" s="65">
        <v>0</v>
      </c>
      <c r="AB85" s="65">
        <v>5</v>
      </c>
      <c r="AC85" s="65" t="s">
        <v>462</v>
      </c>
      <c r="AD85" s="66">
        <v>9.0277777777777776E-2</v>
      </c>
      <c r="AE85" s="4"/>
      <c r="AF85" s="4"/>
      <c r="AG85" s="4"/>
      <c r="AH85" s="4"/>
      <c r="AI85" s="4"/>
      <c r="AJ85" s="7"/>
    </row>
    <row r="86" spans="2:36" x14ac:dyDescent="0.35">
      <c r="G86" s="1"/>
      <c r="H86" s="2"/>
      <c r="J86" s="1"/>
      <c r="K86" s="2"/>
      <c r="L86" s="3"/>
      <c r="M86" s="3"/>
      <c r="N86" s="3"/>
      <c r="O86" s="9"/>
      <c r="V86" s="22" t="str">
        <f>B87</f>
        <v>BzOL He/Bo</v>
      </c>
      <c r="W86" s="65" t="s">
        <v>190</v>
      </c>
      <c r="X86" s="65" t="s">
        <v>0</v>
      </c>
      <c r="Y86" s="65" t="s">
        <v>1</v>
      </c>
      <c r="Z86" s="65" t="s">
        <v>2</v>
      </c>
      <c r="AA86" s="65" t="s">
        <v>3</v>
      </c>
      <c r="AB86" s="65" t="s">
        <v>4</v>
      </c>
      <c r="AC86" s="65" t="s">
        <v>5</v>
      </c>
      <c r="AD86" s="66" t="s">
        <v>6</v>
      </c>
      <c r="AE86" s="4"/>
      <c r="AF86" s="4"/>
      <c r="AG86" s="4"/>
      <c r="AH86" s="4"/>
      <c r="AI86" s="4"/>
      <c r="AJ86" s="7"/>
    </row>
    <row r="87" spans="2:36" x14ac:dyDescent="0.35">
      <c r="B87" s="8" t="s">
        <v>113</v>
      </c>
      <c r="C87">
        <f t="shared" ref="C87" si="80">W87</f>
        <v>1</v>
      </c>
      <c r="D87" t="str">
        <f t="shared" ref="D87" si="81">X87</f>
        <v>HSG Konstanz 3</v>
      </c>
      <c r="E87">
        <f t="shared" ref="E87" si="82">Y87</f>
        <v>7</v>
      </c>
      <c r="F87">
        <f t="shared" ref="F87" si="83">VALUE(LEFT(AC87,FIND(":",AC87)-1))</f>
        <v>224</v>
      </c>
      <c r="G87" s="1" t="s">
        <v>77</v>
      </c>
      <c r="H87" s="2">
        <f t="shared" ref="H87" si="84">VALUE(RIGHT(AC87,LEN(AC87)-FIND(":",AC87)))</f>
        <v>211</v>
      </c>
      <c r="I87">
        <f t="shared" ref="I87" si="85">2*Z87+AA87</f>
        <v>11</v>
      </c>
      <c r="J87" s="1" t="s">
        <v>77</v>
      </c>
      <c r="K87" s="2">
        <f t="shared" ref="K87" si="86">AA87+2*AB87</f>
        <v>3</v>
      </c>
      <c r="L87" s="3">
        <f t="shared" ref="L87:L98" si="87">IF(E87=0,0,I87/E87)</f>
        <v>1.5714285714285714</v>
      </c>
      <c r="M87" s="3">
        <f t="shared" ref="M87:M98" si="88">IF(E87=0,0,(F87-H87)/E87)</f>
        <v>1.8571428571428572</v>
      </c>
      <c r="N87" s="3">
        <f t="shared" si="18"/>
        <v>32</v>
      </c>
      <c r="O87" s="9">
        <f t="shared" si="19"/>
        <v>99628551853200</v>
      </c>
      <c r="R87">
        <f t="shared" ref="R87" si="89">1+R86</f>
        <v>1</v>
      </c>
      <c r="S87" t="s">
        <v>119</v>
      </c>
      <c r="T87">
        <v>1</v>
      </c>
      <c r="U87" t="str">
        <f t="shared" ref="U87:U143" si="90">" ("&amp;T87&amp;". "&amp;S87&amp;")"</f>
        <v xml:space="preserve"> (1. He/Bo)</v>
      </c>
      <c r="W87" s="65">
        <v>1</v>
      </c>
      <c r="X87" s="65" t="s">
        <v>66</v>
      </c>
      <c r="Y87" s="65">
        <v>7</v>
      </c>
      <c r="Z87" s="65">
        <v>5</v>
      </c>
      <c r="AA87" s="65">
        <v>1</v>
      </c>
      <c r="AB87" s="65">
        <v>1</v>
      </c>
      <c r="AC87" s="65" t="s">
        <v>302</v>
      </c>
      <c r="AD87" s="66">
        <v>0.46041666666666664</v>
      </c>
      <c r="AE87" s="4"/>
      <c r="AF87" s="4"/>
      <c r="AG87" s="4"/>
      <c r="AH87" s="4"/>
      <c r="AI87" s="4"/>
      <c r="AJ87" s="7"/>
    </row>
    <row r="88" spans="2:36" x14ac:dyDescent="0.35">
      <c r="C88">
        <f t="shared" ref="C88" si="91">W88</f>
        <v>2</v>
      </c>
      <c r="D88" t="str">
        <f t="shared" ref="D88" si="92">X88</f>
        <v>HSC Radolfzell</v>
      </c>
      <c r="E88">
        <f t="shared" ref="E88" si="93">Y88</f>
        <v>4</v>
      </c>
      <c r="F88">
        <f t="shared" ref="F88" si="94">VALUE(LEFT(AC88,FIND(":",AC88)-1))</f>
        <v>155</v>
      </c>
      <c r="G88" s="1" t="s">
        <v>77</v>
      </c>
      <c r="H88" s="2">
        <f t="shared" ref="H88" si="95">VALUE(RIGHT(AC88,LEN(AC88)-FIND(":",AC88)))</f>
        <v>99</v>
      </c>
      <c r="I88">
        <f t="shared" ref="I88" si="96">2*Z88+AA88</f>
        <v>8</v>
      </c>
      <c r="J88" s="1" t="s">
        <v>77</v>
      </c>
      <c r="K88" s="2">
        <f t="shared" ref="K88" si="97">AA88+2*AB88</f>
        <v>0</v>
      </c>
      <c r="L88" s="3">
        <f t="shared" si="87"/>
        <v>2</v>
      </c>
      <c r="M88" s="3">
        <f t="shared" si="88"/>
        <v>14</v>
      </c>
      <c r="N88" s="3">
        <f t="shared" ref="N88:N120" si="98">IF(E88=0,0,F88/E88)</f>
        <v>38.75</v>
      </c>
      <c r="O88" s="9">
        <f t="shared" ref="O88:O120" si="99">((IF(C88=0,0,100-C88)*10000+INT(4000*L88))*10000+INT(100*M88+5000))*10000+INT(100*N88)</f>
        <v>98800064003875</v>
      </c>
      <c r="R88">
        <f t="shared" ref="R88:R98" si="100">1+R87</f>
        <v>2</v>
      </c>
      <c r="S88" t="s">
        <v>119</v>
      </c>
      <c r="T88">
        <f>T87+1</f>
        <v>2</v>
      </c>
      <c r="U88" t="str">
        <f t="shared" si="90"/>
        <v xml:space="preserve"> (2. He/Bo)</v>
      </c>
      <c r="W88" s="65">
        <v>2</v>
      </c>
      <c r="X88" s="65" t="s">
        <v>70</v>
      </c>
      <c r="Y88" s="65">
        <v>4</v>
      </c>
      <c r="Z88" s="65">
        <v>4</v>
      </c>
      <c r="AA88" s="65">
        <v>0</v>
      </c>
      <c r="AB88" s="65">
        <v>0</v>
      </c>
      <c r="AC88" s="65" t="s">
        <v>331</v>
      </c>
      <c r="AD88" s="66">
        <v>0.33333333333333331</v>
      </c>
      <c r="AE88" s="4"/>
      <c r="AF88" s="4"/>
      <c r="AG88" s="4"/>
      <c r="AH88" s="4"/>
      <c r="AI88" s="4"/>
      <c r="AJ88" s="7"/>
    </row>
    <row r="89" spans="2:36" x14ac:dyDescent="0.35">
      <c r="C89">
        <f t="shared" ref="C89:C98" si="101">W89</f>
        <v>3</v>
      </c>
      <c r="D89" t="str">
        <f t="shared" ref="D89:D98" si="102">X89</f>
        <v>TuS Steißlingen 3</v>
      </c>
      <c r="E89">
        <f t="shared" ref="E89:E98" si="103">Y89</f>
        <v>6</v>
      </c>
      <c r="F89">
        <f t="shared" ref="F89:F98" si="104">VALUE(LEFT(AC89,FIND(":",AC89)-1))</f>
        <v>165</v>
      </c>
      <c r="G89" s="1" t="s">
        <v>77</v>
      </c>
      <c r="H89" s="2">
        <f t="shared" ref="H89:H98" si="105">VALUE(RIGHT(AC89,LEN(AC89)-FIND(":",AC89)))</f>
        <v>162</v>
      </c>
      <c r="I89">
        <f t="shared" ref="I89:I98" si="106">2*Z89+AA89</f>
        <v>8</v>
      </c>
      <c r="J89" s="1" t="s">
        <v>77</v>
      </c>
      <c r="K89" s="2">
        <f t="shared" ref="K89:K98" si="107">AA89+2*AB89</f>
        <v>4</v>
      </c>
      <c r="L89" s="3">
        <f t="shared" si="87"/>
        <v>1.3333333333333333</v>
      </c>
      <c r="M89" s="3">
        <f t="shared" si="88"/>
        <v>0.5</v>
      </c>
      <c r="N89" s="3">
        <f t="shared" si="98"/>
        <v>27.5</v>
      </c>
      <c r="O89" s="9">
        <f t="shared" si="99"/>
        <v>97533350502750</v>
      </c>
      <c r="R89">
        <f t="shared" si="100"/>
        <v>3</v>
      </c>
      <c r="S89" t="s">
        <v>119</v>
      </c>
      <c r="T89">
        <f t="shared" ref="T89:T120" si="108">T88+1</f>
        <v>3</v>
      </c>
      <c r="U89" t="str">
        <f t="shared" si="90"/>
        <v xml:space="preserve"> (3. He/Bo)</v>
      </c>
      <c r="W89" s="65">
        <v>3</v>
      </c>
      <c r="X89" s="65" t="s">
        <v>69</v>
      </c>
      <c r="Y89" s="65">
        <v>6</v>
      </c>
      <c r="Z89" s="65">
        <v>3</v>
      </c>
      <c r="AA89" s="65">
        <v>2</v>
      </c>
      <c r="AB89" s="65">
        <v>1</v>
      </c>
      <c r="AC89" s="67" t="s">
        <v>499</v>
      </c>
      <c r="AD89" s="66">
        <v>0.33611111111111114</v>
      </c>
      <c r="AE89" s="4"/>
      <c r="AF89" s="4"/>
      <c r="AG89" s="4"/>
      <c r="AH89" s="4"/>
      <c r="AI89" s="4"/>
      <c r="AJ89" s="7"/>
    </row>
    <row r="90" spans="2:36" x14ac:dyDescent="0.35">
      <c r="C90">
        <f t="shared" si="101"/>
        <v>4</v>
      </c>
      <c r="D90" t="str">
        <f t="shared" si="102"/>
        <v>TV Pfullendorf 2</v>
      </c>
      <c r="E90">
        <f t="shared" si="103"/>
        <v>6</v>
      </c>
      <c r="F90">
        <f t="shared" si="104"/>
        <v>185</v>
      </c>
      <c r="G90" s="1" t="s">
        <v>77</v>
      </c>
      <c r="H90" s="2">
        <f t="shared" si="105"/>
        <v>189</v>
      </c>
      <c r="I90">
        <f t="shared" si="106"/>
        <v>6</v>
      </c>
      <c r="J90" s="1" t="s">
        <v>77</v>
      </c>
      <c r="K90" s="2">
        <f t="shared" si="107"/>
        <v>6</v>
      </c>
      <c r="L90" s="3">
        <f t="shared" si="87"/>
        <v>1</v>
      </c>
      <c r="M90" s="3">
        <f t="shared" si="88"/>
        <v>-0.66666666666666663</v>
      </c>
      <c r="N90" s="3">
        <f t="shared" si="98"/>
        <v>30.833333333333332</v>
      </c>
      <c r="O90" s="9">
        <f t="shared" si="99"/>
        <v>96400049333083</v>
      </c>
      <c r="R90">
        <f t="shared" si="100"/>
        <v>4</v>
      </c>
      <c r="S90" t="s">
        <v>119</v>
      </c>
      <c r="T90">
        <f t="shared" si="108"/>
        <v>4</v>
      </c>
      <c r="U90" t="str">
        <f t="shared" si="90"/>
        <v xml:space="preserve"> (4. He/Bo)</v>
      </c>
      <c r="W90" s="65">
        <v>4</v>
      </c>
      <c r="X90" s="65" t="s">
        <v>67</v>
      </c>
      <c r="Y90" s="65">
        <v>6</v>
      </c>
      <c r="Z90" s="65">
        <v>3</v>
      </c>
      <c r="AA90" s="65">
        <v>0</v>
      </c>
      <c r="AB90" s="65">
        <v>3</v>
      </c>
      <c r="AC90" s="67" t="s">
        <v>332</v>
      </c>
      <c r="AD90" s="66">
        <v>0.25416666666666665</v>
      </c>
      <c r="AE90" s="4"/>
      <c r="AF90" s="4"/>
      <c r="AG90" s="4"/>
      <c r="AH90" s="4"/>
      <c r="AI90" s="4"/>
      <c r="AJ90" s="7"/>
    </row>
    <row r="91" spans="2:36" x14ac:dyDescent="0.35">
      <c r="C91">
        <f t="shared" si="101"/>
        <v>5</v>
      </c>
      <c r="D91" t="str">
        <f t="shared" si="102"/>
        <v>SG Rielasingen/Gottmadingen</v>
      </c>
      <c r="E91">
        <f t="shared" si="103"/>
        <v>7</v>
      </c>
      <c r="F91">
        <f t="shared" si="104"/>
        <v>194</v>
      </c>
      <c r="G91" s="1" t="s">
        <v>77</v>
      </c>
      <c r="H91" s="2">
        <f t="shared" si="105"/>
        <v>215</v>
      </c>
      <c r="I91">
        <f t="shared" si="106"/>
        <v>6</v>
      </c>
      <c r="J91" s="1" t="s">
        <v>77</v>
      </c>
      <c r="K91" s="2">
        <f t="shared" si="107"/>
        <v>8</v>
      </c>
      <c r="L91" s="3">
        <f t="shared" si="87"/>
        <v>0.8571428571428571</v>
      </c>
      <c r="M91" s="3">
        <f t="shared" si="88"/>
        <v>-3</v>
      </c>
      <c r="N91" s="3">
        <f t="shared" si="98"/>
        <v>27.714285714285715</v>
      </c>
      <c r="O91" s="9">
        <f t="shared" si="99"/>
        <v>95342847002771</v>
      </c>
      <c r="R91">
        <f t="shared" si="100"/>
        <v>5</v>
      </c>
      <c r="S91" t="s">
        <v>119</v>
      </c>
      <c r="T91">
        <f t="shared" si="108"/>
        <v>5</v>
      </c>
      <c r="U91" t="str">
        <f t="shared" si="90"/>
        <v xml:space="preserve"> (5. He/Bo)</v>
      </c>
      <c r="W91" s="65">
        <v>5</v>
      </c>
      <c r="X91" s="65" t="s">
        <v>71</v>
      </c>
      <c r="Y91" s="65">
        <v>7</v>
      </c>
      <c r="Z91" s="65">
        <v>3</v>
      </c>
      <c r="AA91" s="65">
        <v>0</v>
      </c>
      <c r="AB91" s="65">
        <v>4</v>
      </c>
      <c r="AC91" s="65" t="s">
        <v>500</v>
      </c>
      <c r="AD91" s="66">
        <v>0.25555555555555554</v>
      </c>
      <c r="AE91" s="4"/>
      <c r="AF91" s="4"/>
      <c r="AG91" s="4"/>
      <c r="AH91" s="4"/>
      <c r="AI91" s="4"/>
      <c r="AJ91" s="7"/>
    </row>
    <row r="92" spans="2:36" x14ac:dyDescent="0.35">
      <c r="C92">
        <f t="shared" si="101"/>
        <v>6</v>
      </c>
      <c r="D92" t="str">
        <f t="shared" si="102"/>
        <v>TV Überlingen</v>
      </c>
      <c r="E92">
        <f t="shared" si="103"/>
        <v>4</v>
      </c>
      <c r="F92">
        <f t="shared" si="104"/>
        <v>122</v>
      </c>
      <c r="G92" s="1" t="s">
        <v>77</v>
      </c>
      <c r="H92" s="2">
        <f t="shared" si="105"/>
        <v>122</v>
      </c>
      <c r="I92">
        <f t="shared" si="106"/>
        <v>4</v>
      </c>
      <c r="J92" s="1" t="s">
        <v>77</v>
      </c>
      <c r="K92" s="2">
        <f t="shared" si="107"/>
        <v>4</v>
      </c>
      <c r="L92" s="3">
        <f t="shared" si="87"/>
        <v>1</v>
      </c>
      <c r="M92" s="3">
        <f t="shared" si="88"/>
        <v>0</v>
      </c>
      <c r="N92" s="3">
        <f t="shared" si="98"/>
        <v>30.5</v>
      </c>
      <c r="O92" s="9">
        <f t="shared" si="99"/>
        <v>94400050003050</v>
      </c>
      <c r="R92">
        <f t="shared" si="100"/>
        <v>6</v>
      </c>
      <c r="S92" t="s">
        <v>119</v>
      </c>
      <c r="T92">
        <f t="shared" si="108"/>
        <v>6</v>
      </c>
      <c r="U92" t="str">
        <f t="shared" si="90"/>
        <v xml:space="preserve"> (6. He/Bo)</v>
      </c>
      <c r="W92" s="65">
        <v>6</v>
      </c>
      <c r="X92" s="65" t="s">
        <v>68</v>
      </c>
      <c r="Y92" s="65">
        <v>4</v>
      </c>
      <c r="Z92" s="65">
        <v>2</v>
      </c>
      <c r="AA92" s="65">
        <v>0</v>
      </c>
      <c r="AB92" s="65">
        <v>2</v>
      </c>
      <c r="AC92" s="74" t="s">
        <v>501</v>
      </c>
      <c r="AD92" s="66">
        <v>0.16944444444444445</v>
      </c>
      <c r="AE92" s="4"/>
      <c r="AF92" s="4"/>
      <c r="AG92" s="4"/>
      <c r="AH92" s="4"/>
      <c r="AI92" s="4"/>
      <c r="AJ92" s="7"/>
    </row>
    <row r="93" spans="2:36" x14ac:dyDescent="0.35">
      <c r="C93">
        <f t="shared" si="101"/>
        <v>7</v>
      </c>
      <c r="D93" t="str">
        <f t="shared" si="102"/>
        <v>HC Lauchringen</v>
      </c>
      <c r="E93">
        <f t="shared" si="103"/>
        <v>4</v>
      </c>
      <c r="F93">
        <f t="shared" si="104"/>
        <v>114</v>
      </c>
      <c r="G93" s="1" t="s">
        <v>77</v>
      </c>
      <c r="H93" s="2">
        <f t="shared" si="105"/>
        <v>114</v>
      </c>
      <c r="I93">
        <f t="shared" si="106"/>
        <v>4</v>
      </c>
      <c r="J93" s="1" t="s">
        <v>77</v>
      </c>
      <c r="K93" s="2">
        <f t="shared" si="107"/>
        <v>4</v>
      </c>
      <c r="L93" s="3">
        <f t="shared" si="87"/>
        <v>1</v>
      </c>
      <c r="M93" s="3">
        <f t="shared" si="88"/>
        <v>0</v>
      </c>
      <c r="N93" s="3">
        <f t="shared" si="98"/>
        <v>28.5</v>
      </c>
      <c r="O93" s="9">
        <f t="shared" si="99"/>
        <v>93400050002850</v>
      </c>
      <c r="R93">
        <f t="shared" si="100"/>
        <v>7</v>
      </c>
      <c r="S93" t="s">
        <v>119</v>
      </c>
      <c r="T93">
        <f t="shared" si="108"/>
        <v>7</v>
      </c>
      <c r="U93" t="str">
        <f t="shared" si="90"/>
        <v xml:space="preserve"> (7. He/Bo)</v>
      </c>
      <c r="W93" s="65">
        <v>7</v>
      </c>
      <c r="X93" s="65" t="s">
        <v>73</v>
      </c>
      <c r="Y93" s="65">
        <v>4</v>
      </c>
      <c r="Z93" s="65">
        <v>2</v>
      </c>
      <c r="AA93" s="65">
        <v>0</v>
      </c>
      <c r="AB93" s="65">
        <v>2</v>
      </c>
      <c r="AC93" s="65" t="s">
        <v>278</v>
      </c>
      <c r="AD93" s="66">
        <v>0.16944444444444445</v>
      </c>
      <c r="AE93" s="4"/>
      <c r="AF93" s="4"/>
      <c r="AG93" s="4"/>
      <c r="AH93" s="4"/>
      <c r="AI93" s="4"/>
      <c r="AJ93" s="7"/>
    </row>
    <row r="94" spans="2:36" x14ac:dyDescent="0.35">
      <c r="C94">
        <f t="shared" si="101"/>
        <v>8</v>
      </c>
      <c r="D94" t="str">
        <f t="shared" si="102"/>
        <v>HC DJK Konstanz</v>
      </c>
      <c r="E94">
        <f t="shared" si="103"/>
        <v>4</v>
      </c>
      <c r="F94">
        <f t="shared" si="104"/>
        <v>106</v>
      </c>
      <c r="G94" s="1" t="s">
        <v>77</v>
      </c>
      <c r="H94" s="2">
        <f t="shared" si="105"/>
        <v>120</v>
      </c>
      <c r="I94">
        <f t="shared" si="106"/>
        <v>4</v>
      </c>
      <c r="J94" s="1" t="s">
        <v>77</v>
      </c>
      <c r="K94" s="2">
        <f t="shared" si="107"/>
        <v>4</v>
      </c>
      <c r="L94" s="3">
        <f t="shared" si="87"/>
        <v>1</v>
      </c>
      <c r="M94" s="3">
        <f t="shared" si="88"/>
        <v>-3.5</v>
      </c>
      <c r="N94" s="3">
        <f t="shared" si="98"/>
        <v>26.5</v>
      </c>
      <c r="O94" s="9">
        <f t="shared" si="99"/>
        <v>92400046502650</v>
      </c>
      <c r="R94">
        <f t="shared" si="100"/>
        <v>8</v>
      </c>
      <c r="S94" t="s">
        <v>119</v>
      </c>
      <c r="T94">
        <f t="shared" si="108"/>
        <v>8</v>
      </c>
      <c r="U94" t="str">
        <f t="shared" si="90"/>
        <v xml:space="preserve"> (8. He/Bo)</v>
      </c>
      <c r="W94" s="65">
        <v>8</v>
      </c>
      <c r="X94" s="65" t="s">
        <v>75</v>
      </c>
      <c r="Y94" s="65">
        <v>4</v>
      </c>
      <c r="Z94" s="65">
        <v>2</v>
      </c>
      <c r="AA94" s="65">
        <v>0</v>
      </c>
      <c r="AB94" s="65">
        <v>2</v>
      </c>
      <c r="AC94" s="65" t="s">
        <v>317</v>
      </c>
      <c r="AD94" s="66">
        <v>0.16944444444444445</v>
      </c>
      <c r="AE94" s="4"/>
      <c r="AF94" s="4"/>
      <c r="AG94" s="4"/>
      <c r="AH94" s="4"/>
      <c r="AI94" s="4"/>
      <c r="AJ94" s="7"/>
    </row>
    <row r="95" spans="2:36" x14ac:dyDescent="0.35">
      <c r="C95">
        <f t="shared" si="101"/>
        <v>9</v>
      </c>
      <c r="D95" t="str">
        <f t="shared" si="102"/>
        <v>TV Ehingen 2</v>
      </c>
      <c r="E95">
        <f t="shared" si="103"/>
        <v>5</v>
      </c>
      <c r="F95">
        <f t="shared" si="104"/>
        <v>147</v>
      </c>
      <c r="G95" s="1" t="s">
        <v>77</v>
      </c>
      <c r="H95" s="2">
        <f t="shared" si="105"/>
        <v>134</v>
      </c>
      <c r="I95">
        <f t="shared" si="106"/>
        <v>4</v>
      </c>
      <c r="J95" s="1" t="s">
        <v>77</v>
      </c>
      <c r="K95" s="2">
        <f t="shared" si="107"/>
        <v>6</v>
      </c>
      <c r="L95" s="3">
        <f t="shared" si="87"/>
        <v>0.8</v>
      </c>
      <c r="M95" s="3">
        <f t="shared" si="88"/>
        <v>2.6</v>
      </c>
      <c r="N95" s="3">
        <f t="shared" si="98"/>
        <v>29.4</v>
      </c>
      <c r="O95" s="9">
        <f t="shared" si="99"/>
        <v>91320052602940</v>
      </c>
      <c r="R95">
        <f t="shared" si="100"/>
        <v>9</v>
      </c>
      <c r="S95" t="s">
        <v>119</v>
      </c>
      <c r="T95">
        <f t="shared" si="108"/>
        <v>9</v>
      </c>
      <c r="U95" t="str">
        <f t="shared" si="90"/>
        <v xml:space="preserve"> (9. He/Bo)</v>
      </c>
      <c r="W95" s="65">
        <v>9</v>
      </c>
      <c r="X95" s="65" t="s">
        <v>74</v>
      </c>
      <c r="Y95" s="65">
        <v>5</v>
      </c>
      <c r="Z95" s="65">
        <v>2</v>
      </c>
      <c r="AA95" s="65">
        <v>0</v>
      </c>
      <c r="AB95" s="65">
        <v>3</v>
      </c>
      <c r="AC95" s="65" t="s">
        <v>502</v>
      </c>
      <c r="AD95" s="66">
        <v>0.17083333333333334</v>
      </c>
      <c r="AE95" s="4"/>
      <c r="AF95" s="4"/>
      <c r="AG95" s="4"/>
      <c r="AH95" s="4"/>
      <c r="AI95" s="4"/>
      <c r="AJ95" s="7"/>
    </row>
    <row r="96" spans="2:36" x14ac:dyDescent="0.35">
      <c r="C96">
        <f t="shared" si="101"/>
        <v>10</v>
      </c>
      <c r="D96" t="str">
        <f t="shared" si="102"/>
        <v>TV Meßkirch</v>
      </c>
      <c r="E96">
        <f t="shared" si="103"/>
        <v>4</v>
      </c>
      <c r="F96">
        <f t="shared" si="104"/>
        <v>112</v>
      </c>
      <c r="G96" s="1" t="s">
        <v>77</v>
      </c>
      <c r="H96" s="2">
        <f t="shared" si="105"/>
        <v>122</v>
      </c>
      <c r="I96">
        <f t="shared" si="106"/>
        <v>2</v>
      </c>
      <c r="J96" s="1" t="s">
        <v>77</v>
      </c>
      <c r="K96" s="2">
        <f t="shared" si="107"/>
        <v>6</v>
      </c>
      <c r="L96" s="3">
        <f t="shared" si="87"/>
        <v>0.5</v>
      </c>
      <c r="M96" s="3">
        <f t="shared" si="88"/>
        <v>-2.5</v>
      </c>
      <c r="N96" s="3">
        <f t="shared" si="98"/>
        <v>28</v>
      </c>
      <c r="O96" s="9">
        <f t="shared" si="99"/>
        <v>90200047502800</v>
      </c>
      <c r="R96">
        <f t="shared" si="100"/>
        <v>10</v>
      </c>
      <c r="S96" t="s">
        <v>119</v>
      </c>
      <c r="T96">
        <f t="shared" si="108"/>
        <v>10</v>
      </c>
      <c r="U96" t="str">
        <f t="shared" si="90"/>
        <v xml:space="preserve"> (10. He/Bo)</v>
      </c>
      <c r="W96" s="65">
        <v>10</v>
      </c>
      <c r="X96" s="65" t="s">
        <v>72</v>
      </c>
      <c r="Y96" s="65">
        <v>4</v>
      </c>
      <c r="Z96" s="65">
        <v>1</v>
      </c>
      <c r="AA96" s="65">
        <v>0</v>
      </c>
      <c r="AB96" s="65">
        <v>3</v>
      </c>
      <c r="AC96" s="65" t="s">
        <v>503</v>
      </c>
      <c r="AD96" s="66">
        <v>8.7499999999999994E-2</v>
      </c>
      <c r="AE96" s="4"/>
      <c r="AF96" s="4"/>
      <c r="AG96" s="4"/>
      <c r="AH96" s="4"/>
      <c r="AI96" s="4"/>
      <c r="AJ96" s="7"/>
    </row>
    <row r="97" spans="2:36" x14ac:dyDescent="0.35">
      <c r="C97">
        <f t="shared" si="101"/>
        <v>11</v>
      </c>
      <c r="D97" t="str">
        <f t="shared" si="102"/>
        <v>HSG Konstanz 4</v>
      </c>
      <c r="E97">
        <f t="shared" si="103"/>
        <v>7</v>
      </c>
      <c r="F97">
        <f t="shared" si="104"/>
        <v>166</v>
      </c>
      <c r="G97" s="1" t="s">
        <v>77</v>
      </c>
      <c r="H97" s="2">
        <f t="shared" si="105"/>
        <v>202</v>
      </c>
      <c r="I97">
        <f t="shared" si="106"/>
        <v>1</v>
      </c>
      <c r="J97" s="1" t="s">
        <v>77</v>
      </c>
      <c r="K97" s="2">
        <f t="shared" si="107"/>
        <v>13</v>
      </c>
      <c r="L97" s="3">
        <f t="shared" si="87"/>
        <v>0.14285714285714285</v>
      </c>
      <c r="M97" s="3">
        <f t="shared" si="88"/>
        <v>-5.1428571428571432</v>
      </c>
      <c r="N97" s="3">
        <f t="shared" si="98"/>
        <v>23.714285714285715</v>
      </c>
      <c r="O97" s="9">
        <f t="shared" si="99"/>
        <v>89057144852371</v>
      </c>
      <c r="R97">
        <f t="shared" si="100"/>
        <v>11</v>
      </c>
      <c r="S97" t="s">
        <v>119</v>
      </c>
      <c r="T97">
        <f t="shared" si="108"/>
        <v>11</v>
      </c>
      <c r="U97" t="str">
        <f t="shared" si="90"/>
        <v xml:space="preserve"> (11. He/Bo)</v>
      </c>
      <c r="W97" s="65">
        <v>11</v>
      </c>
      <c r="X97" s="65" t="s">
        <v>76</v>
      </c>
      <c r="Y97" s="65">
        <v>7</v>
      </c>
      <c r="Z97" s="65">
        <v>0</v>
      </c>
      <c r="AA97" s="65">
        <v>1</v>
      </c>
      <c r="AB97" s="65">
        <v>6</v>
      </c>
      <c r="AC97" s="65" t="s">
        <v>333</v>
      </c>
      <c r="AD97" s="66">
        <v>5.0694444444444445E-2</v>
      </c>
      <c r="AE97" s="4"/>
      <c r="AF97" s="4"/>
      <c r="AG97" s="4"/>
      <c r="AH97" s="4"/>
      <c r="AI97" s="4"/>
      <c r="AJ97" s="7"/>
    </row>
    <row r="98" spans="2:36" x14ac:dyDescent="0.35">
      <c r="C98">
        <f t="shared" si="101"/>
        <v>12</v>
      </c>
      <c r="D98" t="str">
        <f t="shared" si="102"/>
        <v>DJK Singen 2 (zurückgezogen)</v>
      </c>
      <c r="E98">
        <f t="shared" si="103"/>
        <v>0</v>
      </c>
      <c r="F98">
        <f t="shared" si="104"/>
        <v>0</v>
      </c>
      <c r="G98" s="1" t="s">
        <v>77</v>
      </c>
      <c r="H98" s="2">
        <f t="shared" si="105"/>
        <v>0</v>
      </c>
      <c r="I98">
        <f t="shared" si="106"/>
        <v>0</v>
      </c>
      <c r="J98" s="1" t="s">
        <v>77</v>
      </c>
      <c r="K98" s="2">
        <f t="shared" si="107"/>
        <v>0</v>
      </c>
      <c r="L98" s="3">
        <f t="shared" si="87"/>
        <v>0</v>
      </c>
      <c r="M98" s="3">
        <f t="shared" si="88"/>
        <v>0</v>
      </c>
      <c r="N98" s="3">
        <f t="shared" si="98"/>
        <v>0</v>
      </c>
      <c r="O98" s="9">
        <f t="shared" si="99"/>
        <v>88000050000000</v>
      </c>
      <c r="R98">
        <f t="shared" si="100"/>
        <v>12</v>
      </c>
      <c r="S98" t="s">
        <v>119</v>
      </c>
      <c r="T98">
        <f t="shared" si="108"/>
        <v>12</v>
      </c>
      <c r="U98" t="str">
        <f t="shared" si="90"/>
        <v xml:space="preserve"> (12. He/Bo)</v>
      </c>
      <c r="W98" s="65">
        <v>12</v>
      </c>
      <c r="X98" s="65" t="s">
        <v>504</v>
      </c>
      <c r="Y98" s="65">
        <v>0</v>
      </c>
      <c r="Z98" s="65">
        <v>0</v>
      </c>
      <c r="AA98" s="65">
        <v>0</v>
      </c>
      <c r="AB98" s="65">
        <v>0</v>
      </c>
      <c r="AC98" s="68" t="s">
        <v>97</v>
      </c>
      <c r="AD98" s="66">
        <v>0</v>
      </c>
      <c r="AE98" s="4"/>
      <c r="AF98" s="4"/>
      <c r="AG98" s="4"/>
      <c r="AH98" s="4"/>
      <c r="AI98" s="4"/>
      <c r="AJ98" s="7"/>
    </row>
    <row r="99" spans="2:36" x14ac:dyDescent="0.35">
      <c r="G99" s="1"/>
      <c r="H99" s="2"/>
      <c r="J99" s="1"/>
      <c r="K99" s="2"/>
      <c r="L99" s="3"/>
      <c r="M99" s="3"/>
      <c r="N99" s="3"/>
      <c r="O99" s="9"/>
      <c r="V99" s="22" t="str">
        <f>B100</f>
        <v>BL RA</v>
      </c>
      <c r="W99" s="65" t="s">
        <v>190</v>
      </c>
      <c r="X99" s="65" t="s">
        <v>0</v>
      </c>
      <c r="Y99" s="65" t="s">
        <v>1</v>
      </c>
      <c r="Z99" s="65" t="s">
        <v>2</v>
      </c>
      <c r="AA99" s="65" t="s">
        <v>3</v>
      </c>
      <c r="AB99" s="65" t="s">
        <v>4</v>
      </c>
      <c r="AC99" s="66" t="s">
        <v>5</v>
      </c>
      <c r="AD99" s="66" t="s">
        <v>6</v>
      </c>
      <c r="AE99" s="4"/>
      <c r="AF99" s="4"/>
      <c r="AG99" s="4"/>
      <c r="AH99" s="4"/>
      <c r="AI99" s="4"/>
      <c r="AJ99" s="7"/>
    </row>
    <row r="100" spans="2:36" x14ac:dyDescent="0.35">
      <c r="B100" s="8" t="s">
        <v>186</v>
      </c>
      <c r="C100">
        <f t="shared" ref="C100:C109" si="109">IF(OR(X100="TuS Helmlingen 3",X100="ASV Ottenhöfen 2",X100="TuS Memprechtshofen"),W100,0)</f>
        <v>0</v>
      </c>
      <c r="D100" t="str">
        <f t="shared" ref="D100:D109" si="110">X100</f>
        <v>SG Kappelwindeck/Steinbach 3</v>
      </c>
      <c r="E100">
        <f t="shared" ref="E100:E109" si="111">Y100</f>
        <v>5</v>
      </c>
      <c r="F100">
        <f t="shared" ref="F100:F109" si="112">VALUE(LEFT(AC100,FIND(":",AC100)-1))</f>
        <v>171</v>
      </c>
      <c r="G100" s="1" t="s">
        <v>77</v>
      </c>
      <c r="H100" s="2">
        <f t="shared" ref="H100:H109" si="113">VALUE(RIGHT(AC100,LEN(AC100)-FIND(":",AC100)))</f>
        <v>139</v>
      </c>
      <c r="I100">
        <f t="shared" ref="I100:I109" si="114">2*Z100+AA100</f>
        <v>10</v>
      </c>
      <c r="J100" s="1" t="s">
        <v>77</v>
      </c>
      <c r="K100" s="2">
        <f t="shared" ref="K100:K109" si="115">AA100+2*AB100</f>
        <v>0</v>
      </c>
      <c r="L100" s="3">
        <f t="shared" ref="L100:L109" si="116">IF(E100=0,0,I100/E100)</f>
        <v>2</v>
      </c>
      <c r="M100" s="3">
        <f t="shared" ref="M100:M109" si="117">IF(E100=0,0,(F100-H100)/E100)</f>
        <v>6.4</v>
      </c>
      <c r="N100" s="3">
        <f t="shared" si="98"/>
        <v>34.200000000000003</v>
      </c>
      <c r="O100" s="9">
        <f t="shared" si="99"/>
        <v>800056403420</v>
      </c>
      <c r="Q100">
        <f>IF(C100=0,0,RANK(O100,O$100:O$120))</f>
        <v>0</v>
      </c>
      <c r="R100">
        <v>1</v>
      </c>
      <c r="S100" t="s">
        <v>187</v>
      </c>
      <c r="T100">
        <f t="shared" si="108"/>
        <v>1</v>
      </c>
      <c r="U100" t="str">
        <f t="shared" ref="U100:U109" si="118">" ("&amp;T100&amp;". "&amp;S100&amp;")"</f>
        <v xml:space="preserve"> (1. RA/BL)</v>
      </c>
      <c r="W100" s="65">
        <v>1</v>
      </c>
      <c r="X100" s="65" t="s">
        <v>176</v>
      </c>
      <c r="Y100" s="65">
        <v>5</v>
      </c>
      <c r="Z100" s="65">
        <v>5</v>
      </c>
      <c r="AA100" s="65">
        <v>0</v>
      </c>
      <c r="AB100" s="65">
        <v>0</v>
      </c>
      <c r="AC100" s="66" t="s">
        <v>414</v>
      </c>
      <c r="AD100" s="66">
        <v>0.41666666666666669</v>
      </c>
      <c r="AE100" s="4"/>
      <c r="AF100" s="4"/>
      <c r="AG100" s="4"/>
      <c r="AH100" s="4"/>
      <c r="AI100" s="4"/>
      <c r="AJ100" s="7"/>
    </row>
    <row r="101" spans="2:36" x14ac:dyDescent="0.35">
      <c r="C101">
        <f t="shared" si="109"/>
        <v>2</v>
      </c>
      <c r="D101" t="str">
        <f t="shared" si="110"/>
        <v>ASV Ottenhöfen 2</v>
      </c>
      <c r="E101">
        <f t="shared" si="111"/>
        <v>6</v>
      </c>
      <c r="F101">
        <f t="shared" si="112"/>
        <v>199</v>
      </c>
      <c r="G101" s="1" t="s">
        <v>77</v>
      </c>
      <c r="H101" s="2">
        <f t="shared" si="113"/>
        <v>164</v>
      </c>
      <c r="I101">
        <f t="shared" si="114"/>
        <v>10</v>
      </c>
      <c r="J101" s="1" t="s">
        <v>77</v>
      </c>
      <c r="K101" s="2">
        <f t="shared" si="115"/>
        <v>2</v>
      </c>
      <c r="L101" s="3">
        <f t="shared" si="116"/>
        <v>1.6666666666666667</v>
      </c>
      <c r="M101" s="3">
        <f t="shared" si="117"/>
        <v>5.833333333333333</v>
      </c>
      <c r="N101" s="3">
        <f t="shared" si="98"/>
        <v>33.166666666666664</v>
      </c>
      <c r="O101" s="9">
        <f t="shared" si="99"/>
        <v>98666655833316</v>
      </c>
      <c r="Q101">
        <f t="shared" ref="Q101:Q120" si="119">IF(C101=0,0,RANK(O101,O$100:O$120))</f>
        <v>2</v>
      </c>
      <c r="R101">
        <v>2</v>
      </c>
      <c r="S101" t="s">
        <v>187</v>
      </c>
      <c r="T101">
        <f t="shared" si="108"/>
        <v>2</v>
      </c>
      <c r="U101" t="str">
        <f t="shared" si="118"/>
        <v xml:space="preserve"> (2. RA/BL)</v>
      </c>
      <c r="W101" s="65">
        <v>2</v>
      </c>
      <c r="X101" s="65" t="s">
        <v>178</v>
      </c>
      <c r="Y101" s="65">
        <v>6</v>
      </c>
      <c r="Z101" s="65">
        <v>5</v>
      </c>
      <c r="AA101" s="65">
        <v>0</v>
      </c>
      <c r="AB101" s="65">
        <v>1</v>
      </c>
      <c r="AC101" s="66" t="s">
        <v>415</v>
      </c>
      <c r="AD101" s="66">
        <v>0.41805555555555557</v>
      </c>
      <c r="AE101" s="4"/>
      <c r="AF101" s="4"/>
      <c r="AG101" s="4"/>
      <c r="AH101" s="4"/>
      <c r="AI101" s="4"/>
      <c r="AJ101" s="7"/>
    </row>
    <row r="102" spans="2:36" x14ac:dyDescent="0.35">
      <c r="C102">
        <f t="shared" si="109"/>
        <v>3</v>
      </c>
      <c r="D102" t="str">
        <f t="shared" si="110"/>
        <v>TuS Helmlingen 3</v>
      </c>
      <c r="E102">
        <f t="shared" si="111"/>
        <v>7</v>
      </c>
      <c r="F102">
        <f t="shared" si="112"/>
        <v>206</v>
      </c>
      <c r="G102" s="1" t="s">
        <v>77</v>
      </c>
      <c r="H102" s="2">
        <f t="shared" si="113"/>
        <v>187</v>
      </c>
      <c r="I102">
        <f t="shared" si="114"/>
        <v>9</v>
      </c>
      <c r="J102" s="1" t="s">
        <v>77</v>
      </c>
      <c r="K102" s="2">
        <f t="shared" si="115"/>
        <v>5</v>
      </c>
      <c r="L102" s="3">
        <f t="shared" si="116"/>
        <v>1.2857142857142858</v>
      </c>
      <c r="M102" s="3">
        <f t="shared" si="117"/>
        <v>2.7142857142857144</v>
      </c>
      <c r="N102" s="3">
        <f t="shared" si="98"/>
        <v>29.428571428571427</v>
      </c>
      <c r="O102" s="9">
        <f t="shared" si="99"/>
        <v>97514252712942</v>
      </c>
      <c r="Q102">
        <f t="shared" si="119"/>
        <v>5</v>
      </c>
      <c r="R102">
        <v>3</v>
      </c>
      <c r="S102" t="s">
        <v>187</v>
      </c>
      <c r="T102">
        <f t="shared" si="108"/>
        <v>3</v>
      </c>
      <c r="U102" t="str">
        <f t="shared" si="118"/>
        <v xml:space="preserve"> (3. RA/BL)</v>
      </c>
      <c r="W102" s="65">
        <v>3</v>
      </c>
      <c r="X102" s="65" t="s">
        <v>177</v>
      </c>
      <c r="Y102" s="65">
        <v>7</v>
      </c>
      <c r="Z102" s="65">
        <v>4</v>
      </c>
      <c r="AA102" s="65">
        <v>1</v>
      </c>
      <c r="AB102" s="65">
        <v>2</v>
      </c>
      <c r="AC102" s="66" t="s">
        <v>416</v>
      </c>
      <c r="AD102" s="66">
        <v>0.37847222222222221</v>
      </c>
      <c r="AE102" s="4"/>
      <c r="AF102" s="4"/>
      <c r="AG102" s="4"/>
      <c r="AH102" s="4"/>
      <c r="AI102" s="4"/>
      <c r="AJ102" s="7"/>
    </row>
    <row r="103" spans="2:36" x14ac:dyDescent="0.35">
      <c r="C103">
        <f t="shared" si="109"/>
        <v>4</v>
      </c>
      <c r="D103" t="str">
        <f t="shared" si="110"/>
        <v>TuS Memprechtshofen</v>
      </c>
      <c r="E103">
        <f t="shared" si="111"/>
        <v>7</v>
      </c>
      <c r="F103">
        <f t="shared" si="112"/>
        <v>195</v>
      </c>
      <c r="G103" s="1" t="s">
        <v>77</v>
      </c>
      <c r="H103" s="2">
        <f t="shared" si="113"/>
        <v>187</v>
      </c>
      <c r="I103">
        <f t="shared" si="114"/>
        <v>9</v>
      </c>
      <c r="J103" s="1" t="s">
        <v>77</v>
      </c>
      <c r="K103" s="2">
        <f t="shared" si="115"/>
        <v>5</v>
      </c>
      <c r="L103" s="3">
        <f t="shared" si="116"/>
        <v>1.2857142857142858</v>
      </c>
      <c r="M103" s="3">
        <f t="shared" si="117"/>
        <v>1.1428571428571428</v>
      </c>
      <c r="N103" s="3">
        <f t="shared" si="98"/>
        <v>27.857142857142858</v>
      </c>
      <c r="O103" s="9">
        <f t="shared" si="99"/>
        <v>96514251142785</v>
      </c>
      <c r="Q103">
        <f t="shared" si="119"/>
        <v>6</v>
      </c>
      <c r="R103">
        <v>4</v>
      </c>
      <c r="S103" t="s">
        <v>187</v>
      </c>
      <c r="T103">
        <f t="shared" si="108"/>
        <v>4</v>
      </c>
      <c r="U103" t="str">
        <f t="shared" si="118"/>
        <v xml:space="preserve"> (4. RA/BL)</v>
      </c>
      <c r="W103" s="65">
        <v>4</v>
      </c>
      <c r="X103" s="65" t="s">
        <v>179</v>
      </c>
      <c r="Y103" s="65">
        <v>7</v>
      </c>
      <c r="Z103" s="65">
        <v>4</v>
      </c>
      <c r="AA103" s="65">
        <v>1</v>
      </c>
      <c r="AB103" s="65">
        <v>2</v>
      </c>
      <c r="AC103" s="66" t="s">
        <v>417</v>
      </c>
      <c r="AD103" s="66">
        <v>0.37847222222222221</v>
      </c>
      <c r="AE103" s="4"/>
      <c r="AF103" s="4"/>
      <c r="AG103" s="4"/>
      <c r="AH103" s="4"/>
      <c r="AI103" s="4"/>
      <c r="AJ103" s="7"/>
    </row>
    <row r="104" spans="2:36" x14ac:dyDescent="0.35">
      <c r="C104">
        <f t="shared" si="109"/>
        <v>0</v>
      </c>
      <c r="D104" t="str">
        <f t="shared" si="110"/>
        <v>SG Muggensturm/Kuppenheim 3</v>
      </c>
      <c r="E104">
        <f t="shared" si="111"/>
        <v>4</v>
      </c>
      <c r="F104">
        <f t="shared" si="112"/>
        <v>107</v>
      </c>
      <c r="G104" s="1" t="s">
        <v>77</v>
      </c>
      <c r="H104" s="2">
        <f t="shared" si="113"/>
        <v>92</v>
      </c>
      <c r="I104">
        <f t="shared" si="114"/>
        <v>6</v>
      </c>
      <c r="J104" s="1" t="s">
        <v>77</v>
      </c>
      <c r="K104" s="2">
        <f t="shared" si="115"/>
        <v>2</v>
      </c>
      <c r="L104" s="3">
        <f t="shared" si="116"/>
        <v>1.5</v>
      </c>
      <c r="M104" s="3">
        <f t="shared" si="117"/>
        <v>3.75</v>
      </c>
      <c r="N104" s="3">
        <f t="shared" si="98"/>
        <v>26.75</v>
      </c>
      <c r="O104" s="9">
        <f t="shared" si="99"/>
        <v>600053752675</v>
      </c>
      <c r="Q104">
        <f t="shared" si="119"/>
        <v>0</v>
      </c>
      <c r="R104">
        <v>5</v>
      </c>
      <c r="S104" t="s">
        <v>187</v>
      </c>
      <c r="T104">
        <f t="shared" si="108"/>
        <v>5</v>
      </c>
      <c r="U104" t="str">
        <f t="shared" si="118"/>
        <v xml:space="preserve"> (5. RA/BL)</v>
      </c>
      <c r="W104" s="65">
        <v>5</v>
      </c>
      <c r="X104" s="65" t="s">
        <v>181</v>
      </c>
      <c r="Y104" s="65">
        <v>4</v>
      </c>
      <c r="Z104" s="65">
        <v>3</v>
      </c>
      <c r="AA104" s="65">
        <v>0</v>
      </c>
      <c r="AB104" s="65">
        <v>1</v>
      </c>
      <c r="AC104" s="66" t="s">
        <v>293</v>
      </c>
      <c r="AD104" s="66">
        <v>0.25138888888888888</v>
      </c>
      <c r="AE104" s="4"/>
      <c r="AF104" s="4"/>
      <c r="AG104" s="4"/>
      <c r="AH104" s="4"/>
      <c r="AI104" s="4"/>
      <c r="AJ104" s="7"/>
    </row>
    <row r="105" spans="2:36" x14ac:dyDescent="0.35">
      <c r="C105">
        <f t="shared" si="109"/>
        <v>0</v>
      </c>
      <c r="D105" t="str">
        <f t="shared" si="110"/>
        <v>HSG Hardt 2</v>
      </c>
      <c r="E105">
        <f t="shared" si="111"/>
        <v>7</v>
      </c>
      <c r="F105">
        <f t="shared" si="112"/>
        <v>169</v>
      </c>
      <c r="G105" s="1" t="s">
        <v>77</v>
      </c>
      <c r="H105" s="2">
        <f t="shared" si="113"/>
        <v>188</v>
      </c>
      <c r="I105">
        <f t="shared" si="114"/>
        <v>6</v>
      </c>
      <c r="J105" s="1" t="s">
        <v>77</v>
      </c>
      <c r="K105" s="2">
        <f t="shared" si="115"/>
        <v>8</v>
      </c>
      <c r="L105" s="3">
        <f t="shared" si="116"/>
        <v>0.8571428571428571</v>
      </c>
      <c r="M105" s="3">
        <f t="shared" si="117"/>
        <v>-2.7142857142857144</v>
      </c>
      <c r="N105" s="3">
        <f t="shared" si="98"/>
        <v>24.142857142857142</v>
      </c>
      <c r="O105" s="9">
        <f t="shared" si="99"/>
        <v>342847282414</v>
      </c>
      <c r="Q105">
        <f t="shared" si="119"/>
        <v>0</v>
      </c>
      <c r="R105">
        <v>6</v>
      </c>
      <c r="S105" t="s">
        <v>187</v>
      </c>
      <c r="T105">
        <f t="shared" si="108"/>
        <v>6</v>
      </c>
      <c r="U105" t="str">
        <f t="shared" si="118"/>
        <v xml:space="preserve"> (6. RA/BL)</v>
      </c>
      <c r="W105" s="65">
        <v>6</v>
      </c>
      <c r="X105" s="65" t="s">
        <v>180</v>
      </c>
      <c r="Y105" s="65">
        <v>7</v>
      </c>
      <c r="Z105" s="65">
        <v>3</v>
      </c>
      <c r="AA105" s="65">
        <v>0</v>
      </c>
      <c r="AB105" s="65">
        <v>4</v>
      </c>
      <c r="AC105" s="68" t="s">
        <v>294</v>
      </c>
      <c r="AD105" s="66">
        <v>0.25555555555555554</v>
      </c>
      <c r="AE105" s="4"/>
      <c r="AF105" s="4"/>
      <c r="AG105" s="4"/>
      <c r="AH105" s="4"/>
      <c r="AI105" s="4"/>
      <c r="AJ105" s="7"/>
    </row>
    <row r="106" spans="2:36" x14ac:dyDescent="0.35">
      <c r="C106">
        <f t="shared" si="109"/>
        <v>0</v>
      </c>
      <c r="D106" t="str">
        <f t="shared" si="110"/>
        <v>SG Ottersweier/Großweier 3</v>
      </c>
      <c r="E106">
        <f t="shared" si="111"/>
        <v>7</v>
      </c>
      <c r="F106">
        <f t="shared" si="112"/>
        <v>132</v>
      </c>
      <c r="G106" s="1" t="s">
        <v>77</v>
      </c>
      <c r="H106" s="2">
        <f t="shared" si="113"/>
        <v>148</v>
      </c>
      <c r="I106">
        <f t="shared" si="114"/>
        <v>4</v>
      </c>
      <c r="J106" s="1" t="s">
        <v>77</v>
      </c>
      <c r="K106" s="2">
        <f t="shared" si="115"/>
        <v>10</v>
      </c>
      <c r="L106" s="3">
        <f t="shared" si="116"/>
        <v>0.5714285714285714</v>
      </c>
      <c r="M106" s="3">
        <f t="shared" si="117"/>
        <v>-2.2857142857142856</v>
      </c>
      <c r="N106" s="3">
        <f t="shared" si="98"/>
        <v>18.857142857142858</v>
      </c>
      <c r="O106" s="9">
        <f t="shared" si="99"/>
        <v>228547711885</v>
      </c>
      <c r="Q106">
        <f t="shared" si="119"/>
        <v>0</v>
      </c>
      <c r="R106">
        <v>7</v>
      </c>
      <c r="S106" t="s">
        <v>187</v>
      </c>
      <c r="T106">
        <f t="shared" si="108"/>
        <v>7</v>
      </c>
      <c r="U106" t="str">
        <f t="shared" si="118"/>
        <v xml:space="preserve"> (7. RA/BL)</v>
      </c>
      <c r="W106" s="65">
        <v>7</v>
      </c>
      <c r="X106" s="65" t="s">
        <v>182</v>
      </c>
      <c r="Y106" s="65">
        <v>7</v>
      </c>
      <c r="Z106" s="65">
        <v>1</v>
      </c>
      <c r="AA106" s="65">
        <v>2</v>
      </c>
      <c r="AB106" s="65">
        <v>4</v>
      </c>
      <c r="AC106" s="66" t="s">
        <v>418</v>
      </c>
      <c r="AD106" s="66">
        <v>0.1736111111111111</v>
      </c>
      <c r="AE106" s="4"/>
      <c r="AF106" s="4"/>
      <c r="AG106" s="4"/>
      <c r="AH106" s="4"/>
      <c r="AI106" s="4"/>
      <c r="AJ106" s="7"/>
    </row>
    <row r="107" spans="2:36" x14ac:dyDescent="0.35">
      <c r="C107">
        <f t="shared" si="109"/>
        <v>0</v>
      </c>
      <c r="D107" t="str">
        <f t="shared" si="110"/>
        <v>TVS 1907 Baden-Baden 4</v>
      </c>
      <c r="E107">
        <f t="shared" si="111"/>
        <v>5</v>
      </c>
      <c r="F107">
        <f t="shared" si="112"/>
        <v>141</v>
      </c>
      <c r="G107" s="1" t="s">
        <v>77</v>
      </c>
      <c r="H107" s="2">
        <f t="shared" si="113"/>
        <v>159</v>
      </c>
      <c r="I107">
        <f t="shared" si="114"/>
        <v>2</v>
      </c>
      <c r="J107" s="1" t="s">
        <v>77</v>
      </c>
      <c r="K107" s="2">
        <f t="shared" si="115"/>
        <v>8</v>
      </c>
      <c r="L107" s="3">
        <f t="shared" si="116"/>
        <v>0.4</v>
      </c>
      <c r="M107" s="3">
        <f t="shared" si="117"/>
        <v>-3.6</v>
      </c>
      <c r="N107" s="3">
        <f t="shared" si="98"/>
        <v>28.2</v>
      </c>
      <c r="O107" s="9">
        <f t="shared" si="99"/>
        <v>160046402820</v>
      </c>
      <c r="Q107">
        <f t="shared" si="119"/>
        <v>0</v>
      </c>
      <c r="R107">
        <v>8</v>
      </c>
      <c r="S107" t="s">
        <v>187</v>
      </c>
      <c r="T107">
        <f t="shared" si="108"/>
        <v>8</v>
      </c>
      <c r="U107" t="str">
        <f t="shared" si="118"/>
        <v xml:space="preserve"> (8. RA/BL)</v>
      </c>
      <c r="W107" s="65">
        <v>8</v>
      </c>
      <c r="X107" s="65" t="s">
        <v>184</v>
      </c>
      <c r="Y107" s="65">
        <v>5</v>
      </c>
      <c r="Z107" s="65">
        <v>1</v>
      </c>
      <c r="AA107" s="65">
        <v>0</v>
      </c>
      <c r="AB107" s="65">
        <v>4</v>
      </c>
      <c r="AC107" s="66" t="s">
        <v>419</v>
      </c>
      <c r="AD107" s="66">
        <v>8.8888888888888892E-2</v>
      </c>
      <c r="AE107" s="4"/>
      <c r="AF107" s="4"/>
      <c r="AG107" s="4"/>
      <c r="AH107" s="4"/>
      <c r="AI107" s="4"/>
      <c r="AJ107" s="7"/>
    </row>
    <row r="108" spans="2:36" x14ac:dyDescent="0.35">
      <c r="C108">
        <f t="shared" si="109"/>
        <v>0</v>
      </c>
      <c r="D108" t="str">
        <f t="shared" si="110"/>
        <v>SG Freudenstadt/Baiersbronn 2</v>
      </c>
      <c r="E108">
        <f t="shared" si="111"/>
        <v>6</v>
      </c>
      <c r="F108">
        <f t="shared" si="112"/>
        <v>126</v>
      </c>
      <c r="G108" s="1" t="s">
        <v>77</v>
      </c>
      <c r="H108" s="2">
        <f t="shared" si="113"/>
        <v>147</v>
      </c>
      <c r="I108">
        <f t="shared" si="114"/>
        <v>2</v>
      </c>
      <c r="J108" s="1" t="s">
        <v>77</v>
      </c>
      <c r="K108" s="2">
        <f t="shared" si="115"/>
        <v>10</v>
      </c>
      <c r="L108" s="3">
        <f t="shared" si="116"/>
        <v>0.33333333333333331</v>
      </c>
      <c r="M108" s="3">
        <f t="shared" si="117"/>
        <v>-3.5</v>
      </c>
      <c r="N108" s="3">
        <f t="shared" si="98"/>
        <v>21</v>
      </c>
      <c r="O108" s="9">
        <f t="shared" si="99"/>
        <v>133346502100</v>
      </c>
      <c r="Q108">
        <f t="shared" si="119"/>
        <v>0</v>
      </c>
      <c r="R108">
        <v>9</v>
      </c>
      <c r="S108" t="s">
        <v>187</v>
      </c>
      <c r="T108">
        <f t="shared" si="108"/>
        <v>9</v>
      </c>
      <c r="U108" t="str">
        <f t="shared" si="118"/>
        <v xml:space="preserve"> (9. RA/BL)</v>
      </c>
      <c r="W108" s="65">
        <v>9</v>
      </c>
      <c r="X108" s="65" t="s">
        <v>185</v>
      </c>
      <c r="Y108" s="65">
        <v>6</v>
      </c>
      <c r="Z108" s="65">
        <v>1</v>
      </c>
      <c r="AA108" s="65">
        <v>0</v>
      </c>
      <c r="AB108" s="65">
        <v>5</v>
      </c>
      <c r="AC108" s="66" t="s">
        <v>420</v>
      </c>
      <c r="AD108" s="66">
        <v>9.0277777777777776E-2</v>
      </c>
      <c r="AE108" s="4"/>
      <c r="AF108" s="4"/>
      <c r="AG108" s="4"/>
      <c r="AH108" s="4"/>
      <c r="AI108" s="4"/>
      <c r="AJ108" s="7"/>
    </row>
    <row r="109" spans="2:36" x14ac:dyDescent="0.35">
      <c r="C109">
        <f t="shared" si="109"/>
        <v>0</v>
      </c>
      <c r="D109" t="str">
        <f t="shared" si="110"/>
        <v>Murgtal Panthers 3</v>
      </c>
      <c r="E109">
        <f t="shared" si="111"/>
        <v>6</v>
      </c>
      <c r="F109">
        <f t="shared" si="112"/>
        <v>135</v>
      </c>
      <c r="G109" s="1" t="s">
        <v>77</v>
      </c>
      <c r="H109" s="2">
        <f t="shared" si="113"/>
        <v>170</v>
      </c>
      <c r="I109">
        <f t="shared" si="114"/>
        <v>2</v>
      </c>
      <c r="J109" s="1" t="s">
        <v>77</v>
      </c>
      <c r="K109" s="2">
        <f t="shared" si="115"/>
        <v>10</v>
      </c>
      <c r="L109" s="3">
        <f t="shared" si="116"/>
        <v>0.33333333333333331</v>
      </c>
      <c r="M109" s="3">
        <f t="shared" si="117"/>
        <v>-5.833333333333333</v>
      </c>
      <c r="N109" s="3">
        <f t="shared" si="98"/>
        <v>22.5</v>
      </c>
      <c r="O109" s="9">
        <f t="shared" si="99"/>
        <v>133344162250</v>
      </c>
      <c r="Q109">
        <f t="shared" si="119"/>
        <v>0</v>
      </c>
      <c r="R109">
        <v>10</v>
      </c>
      <c r="S109" t="s">
        <v>187</v>
      </c>
      <c r="T109">
        <f t="shared" si="108"/>
        <v>10</v>
      </c>
      <c r="U109" t="str">
        <f t="shared" si="118"/>
        <v xml:space="preserve"> (10. RA/BL)</v>
      </c>
      <c r="W109" s="65">
        <v>10</v>
      </c>
      <c r="X109" s="65" t="s">
        <v>183</v>
      </c>
      <c r="Y109" s="65">
        <v>6</v>
      </c>
      <c r="Z109" s="65">
        <v>1</v>
      </c>
      <c r="AA109" s="65">
        <v>0</v>
      </c>
      <c r="AB109" s="65">
        <v>5</v>
      </c>
      <c r="AC109" s="66" t="s">
        <v>421</v>
      </c>
      <c r="AD109" s="66">
        <v>9.0277777777777776E-2</v>
      </c>
      <c r="AE109" s="4"/>
      <c r="AF109" s="4"/>
      <c r="AG109" s="4"/>
      <c r="AH109" s="4"/>
      <c r="AI109" s="4"/>
      <c r="AJ109" s="7"/>
    </row>
    <row r="110" spans="2:36" x14ac:dyDescent="0.35">
      <c r="G110" s="1"/>
      <c r="H110" s="2"/>
      <c r="J110" s="1"/>
      <c r="K110" s="2"/>
      <c r="L110" s="3"/>
      <c r="M110" s="3"/>
      <c r="N110" s="3"/>
      <c r="O110" s="9"/>
      <c r="Q110">
        <f t="shared" si="119"/>
        <v>0</v>
      </c>
      <c r="R110">
        <v>11</v>
      </c>
      <c r="V110" s="22" t="str">
        <f>B111</f>
        <v>BL OG/SW</v>
      </c>
      <c r="W110" s="65" t="s">
        <v>190</v>
      </c>
      <c r="X110" s="65" t="s">
        <v>0</v>
      </c>
      <c r="Y110" s="65" t="s">
        <v>1</v>
      </c>
      <c r="Z110" s="65" t="s">
        <v>2</v>
      </c>
      <c r="AA110" s="65" t="s">
        <v>3</v>
      </c>
      <c r="AB110" s="65" t="s">
        <v>4</v>
      </c>
      <c r="AC110" s="66" t="s">
        <v>5</v>
      </c>
      <c r="AD110" s="66" t="s">
        <v>6</v>
      </c>
      <c r="AE110" s="4"/>
      <c r="AF110" s="4"/>
      <c r="AG110" s="4"/>
      <c r="AH110" s="4"/>
      <c r="AI110" s="4"/>
      <c r="AJ110" s="7"/>
    </row>
    <row r="111" spans="2:36" x14ac:dyDescent="0.35">
      <c r="B111" s="8" t="s">
        <v>173</v>
      </c>
      <c r="C111">
        <f>IF(X111="HB Kinzigtal 2",0,W111)</f>
        <v>1</v>
      </c>
      <c r="D111" t="str">
        <f t="shared" ref="D111:D120" si="120">X111</f>
        <v>TuS Altenheim 3</v>
      </c>
      <c r="E111">
        <f t="shared" ref="E111:E120" si="121">Y111</f>
        <v>5</v>
      </c>
      <c r="F111">
        <f t="shared" ref="F111:F120" si="122">VALUE(LEFT(AC111,FIND(":",AC111)-1))</f>
        <v>174</v>
      </c>
      <c r="G111" s="1" t="s">
        <v>77</v>
      </c>
      <c r="H111" s="2">
        <f t="shared" ref="H111:H120" si="123">VALUE(RIGHT(AC111,LEN(AC111)-FIND(":",AC111)))</f>
        <v>129</v>
      </c>
      <c r="I111">
        <f t="shared" ref="I111:I120" si="124">2*Z111+AA111</f>
        <v>10</v>
      </c>
      <c r="J111" s="1" t="s">
        <v>77</v>
      </c>
      <c r="K111" s="2">
        <f t="shared" ref="K111:K120" si="125">AA111+2*AB111</f>
        <v>0</v>
      </c>
      <c r="L111" s="3">
        <f t="shared" ref="L111:L120" si="126">IF(E111=0,0,I111/E111)</f>
        <v>2</v>
      </c>
      <c r="M111" s="3">
        <f t="shared" ref="M111:M120" si="127">IF(E111=0,0,(F111-H111)/E111)</f>
        <v>9</v>
      </c>
      <c r="N111" s="3">
        <f t="shared" si="98"/>
        <v>34.799999999999997</v>
      </c>
      <c r="O111" s="9">
        <f t="shared" si="99"/>
        <v>99800059003480</v>
      </c>
      <c r="Q111">
        <f t="shared" si="119"/>
        <v>1</v>
      </c>
      <c r="R111">
        <v>12</v>
      </c>
      <c r="S111" t="s">
        <v>188</v>
      </c>
      <c r="T111">
        <f>T99+1</f>
        <v>1</v>
      </c>
      <c r="U111" t="str">
        <f t="shared" ref="U111:U120" si="128">" ("&amp;T111&amp;". "&amp;S111&amp;")"</f>
        <v xml:space="preserve"> (1. OS/BL)</v>
      </c>
      <c r="W111" s="65">
        <v>1</v>
      </c>
      <c r="X111" s="65" t="s">
        <v>167</v>
      </c>
      <c r="Y111" s="65">
        <v>5</v>
      </c>
      <c r="Z111" s="65">
        <v>5</v>
      </c>
      <c r="AA111" s="65">
        <v>0</v>
      </c>
      <c r="AB111" s="65">
        <v>0</v>
      </c>
      <c r="AC111" s="66" t="s">
        <v>436</v>
      </c>
      <c r="AD111" s="66">
        <v>0.41666666666666669</v>
      </c>
      <c r="AE111" s="4"/>
      <c r="AF111" s="4"/>
      <c r="AG111" s="4"/>
      <c r="AH111" s="4"/>
      <c r="AI111" s="4"/>
      <c r="AJ111" s="7"/>
    </row>
    <row r="112" spans="2:36" x14ac:dyDescent="0.35">
      <c r="C112">
        <f t="shared" ref="C112:C120" si="129">IF(X112="HB Kinzigtal 2",0,W112)</f>
        <v>2</v>
      </c>
      <c r="D112" t="str">
        <f t="shared" si="120"/>
        <v>HSG Renchtal</v>
      </c>
      <c r="E112">
        <f t="shared" si="121"/>
        <v>5</v>
      </c>
      <c r="F112">
        <f t="shared" si="122"/>
        <v>145</v>
      </c>
      <c r="G112" s="1" t="s">
        <v>77</v>
      </c>
      <c r="H112" s="2">
        <f t="shared" si="123"/>
        <v>118</v>
      </c>
      <c r="I112">
        <f t="shared" si="124"/>
        <v>8</v>
      </c>
      <c r="J112" s="1" t="s">
        <v>77</v>
      </c>
      <c r="K112" s="2">
        <f t="shared" si="125"/>
        <v>2</v>
      </c>
      <c r="L112" s="3">
        <f t="shared" si="126"/>
        <v>1.6</v>
      </c>
      <c r="M112" s="3">
        <f t="shared" si="127"/>
        <v>5.4</v>
      </c>
      <c r="N112" s="3">
        <f t="shared" si="98"/>
        <v>29</v>
      </c>
      <c r="O112" s="9">
        <f t="shared" si="99"/>
        <v>98640055402900</v>
      </c>
      <c r="Q112">
        <f t="shared" si="119"/>
        <v>3</v>
      </c>
      <c r="R112">
        <v>13</v>
      </c>
      <c r="S112" t="s">
        <v>188</v>
      </c>
      <c r="T112">
        <f t="shared" si="108"/>
        <v>2</v>
      </c>
      <c r="U112" t="str">
        <f t="shared" si="128"/>
        <v xml:space="preserve"> (2. OS/BL)</v>
      </c>
      <c r="W112" s="65">
        <v>2</v>
      </c>
      <c r="X112" s="65" t="s">
        <v>168</v>
      </c>
      <c r="Y112" s="65">
        <v>5</v>
      </c>
      <c r="Z112" s="65">
        <v>4</v>
      </c>
      <c r="AA112" s="65">
        <v>0</v>
      </c>
      <c r="AB112" s="65">
        <v>1</v>
      </c>
      <c r="AC112" s="68" t="s">
        <v>437</v>
      </c>
      <c r="AD112" s="66">
        <v>0.3347222222222222</v>
      </c>
      <c r="AE112" s="4"/>
      <c r="AF112" s="4"/>
      <c r="AG112" s="4"/>
      <c r="AH112" s="4"/>
      <c r="AI112" s="4"/>
      <c r="AJ112" s="7"/>
    </row>
    <row r="113" spans="2:36" x14ac:dyDescent="0.35">
      <c r="C113">
        <f t="shared" si="129"/>
        <v>3</v>
      </c>
      <c r="D113" t="str">
        <f t="shared" si="120"/>
        <v>HSG Hanauerland 3</v>
      </c>
      <c r="E113">
        <f t="shared" si="121"/>
        <v>5</v>
      </c>
      <c r="F113">
        <f t="shared" si="122"/>
        <v>138</v>
      </c>
      <c r="G113" s="1" t="s">
        <v>77</v>
      </c>
      <c r="H113" s="2">
        <f t="shared" si="123"/>
        <v>132</v>
      </c>
      <c r="I113">
        <f t="shared" si="124"/>
        <v>7</v>
      </c>
      <c r="J113" s="1" t="s">
        <v>77</v>
      </c>
      <c r="K113" s="2">
        <f t="shared" si="125"/>
        <v>3</v>
      </c>
      <c r="L113" s="3">
        <f t="shared" si="126"/>
        <v>1.4</v>
      </c>
      <c r="M113" s="3">
        <f t="shared" si="127"/>
        <v>1.2</v>
      </c>
      <c r="N113" s="3">
        <f t="shared" si="98"/>
        <v>27.6</v>
      </c>
      <c r="O113" s="9">
        <f t="shared" si="99"/>
        <v>97560051202760</v>
      </c>
      <c r="Q113">
        <f t="shared" si="119"/>
        <v>4</v>
      </c>
      <c r="R113">
        <v>14</v>
      </c>
      <c r="S113" t="s">
        <v>188</v>
      </c>
      <c r="T113">
        <f t="shared" si="108"/>
        <v>3</v>
      </c>
      <c r="U113" t="str">
        <f t="shared" si="128"/>
        <v xml:space="preserve"> (3. OS/BL)</v>
      </c>
      <c r="W113" s="65">
        <v>3</v>
      </c>
      <c r="X113" s="65" t="s">
        <v>165</v>
      </c>
      <c r="Y113" s="65">
        <v>5</v>
      </c>
      <c r="Z113" s="65">
        <v>3</v>
      </c>
      <c r="AA113" s="65">
        <v>1</v>
      </c>
      <c r="AB113" s="65">
        <v>1</v>
      </c>
      <c r="AC113" s="68" t="s">
        <v>438</v>
      </c>
      <c r="AD113" s="66">
        <v>0.29375000000000001</v>
      </c>
      <c r="AE113" s="4"/>
      <c r="AF113" s="4"/>
      <c r="AG113" s="4"/>
      <c r="AH113" s="4"/>
      <c r="AI113" s="4"/>
      <c r="AJ113" s="7"/>
    </row>
    <row r="114" spans="2:36" x14ac:dyDescent="0.35">
      <c r="C114">
        <f t="shared" si="129"/>
        <v>4</v>
      </c>
      <c r="D114" t="str">
        <f t="shared" si="120"/>
        <v>SG Scutro 2</v>
      </c>
      <c r="E114">
        <f t="shared" si="121"/>
        <v>5</v>
      </c>
      <c r="F114">
        <f t="shared" si="122"/>
        <v>161</v>
      </c>
      <c r="G114" s="1" t="s">
        <v>77</v>
      </c>
      <c r="H114" s="2">
        <f t="shared" si="123"/>
        <v>131</v>
      </c>
      <c r="I114">
        <f t="shared" si="124"/>
        <v>6</v>
      </c>
      <c r="J114" s="1" t="s">
        <v>77</v>
      </c>
      <c r="K114" s="2">
        <f t="shared" si="125"/>
        <v>4</v>
      </c>
      <c r="L114" s="3">
        <f t="shared" si="126"/>
        <v>1.2</v>
      </c>
      <c r="M114" s="3">
        <f t="shared" si="127"/>
        <v>6</v>
      </c>
      <c r="N114" s="3">
        <f t="shared" si="98"/>
        <v>32.200000000000003</v>
      </c>
      <c r="O114" s="9">
        <f t="shared" si="99"/>
        <v>96480056003220</v>
      </c>
      <c r="Q114">
        <f t="shared" si="119"/>
        <v>7</v>
      </c>
      <c r="R114">
        <v>15</v>
      </c>
      <c r="S114" t="s">
        <v>188</v>
      </c>
      <c r="T114">
        <f t="shared" si="108"/>
        <v>4</v>
      </c>
      <c r="U114" t="str">
        <f t="shared" si="128"/>
        <v xml:space="preserve"> (4. OS/BL)</v>
      </c>
      <c r="W114" s="65">
        <v>4</v>
      </c>
      <c r="X114" s="65" t="s">
        <v>163</v>
      </c>
      <c r="Y114" s="65">
        <v>5</v>
      </c>
      <c r="Z114" s="65">
        <v>3</v>
      </c>
      <c r="AA114" s="65">
        <v>0</v>
      </c>
      <c r="AB114" s="65">
        <v>2</v>
      </c>
      <c r="AC114" s="68" t="s">
        <v>439</v>
      </c>
      <c r="AD114" s="66">
        <v>0.25277777777777777</v>
      </c>
      <c r="AE114" s="4"/>
      <c r="AF114" s="4"/>
      <c r="AG114" s="4"/>
      <c r="AH114" s="4"/>
      <c r="AI114" s="4"/>
      <c r="AJ114" s="7"/>
    </row>
    <row r="115" spans="2:36" x14ac:dyDescent="0.35">
      <c r="C115">
        <f t="shared" si="129"/>
        <v>5</v>
      </c>
      <c r="D115" t="str">
        <f t="shared" si="120"/>
        <v>SG Hornberg/Lauterbach/Triberg 2</v>
      </c>
      <c r="E115">
        <f t="shared" si="121"/>
        <v>3</v>
      </c>
      <c r="F115">
        <f t="shared" si="122"/>
        <v>88</v>
      </c>
      <c r="G115" s="1" t="s">
        <v>77</v>
      </c>
      <c r="H115" s="2">
        <f t="shared" si="123"/>
        <v>66</v>
      </c>
      <c r="I115">
        <f t="shared" si="124"/>
        <v>5</v>
      </c>
      <c r="J115" s="1" t="s">
        <v>77</v>
      </c>
      <c r="K115" s="2">
        <f t="shared" si="125"/>
        <v>1</v>
      </c>
      <c r="L115" s="3">
        <f t="shared" si="126"/>
        <v>1.6666666666666667</v>
      </c>
      <c r="M115" s="3">
        <f t="shared" si="127"/>
        <v>7.333333333333333</v>
      </c>
      <c r="N115" s="3">
        <f t="shared" si="98"/>
        <v>29.333333333333332</v>
      </c>
      <c r="O115" s="9">
        <f t="shared" si="99"/>
        <v>95666657332933</v>
      </c>
      <c r="Q115">
        <f t="shared" si="119"/>
        <v>8</v>
      </c>
      <c r="R115">
        <v>16</v>
      </c>
      <c r="S115" t="s">
        <v>188</v>
      </c>
      <c r="T115">
        <f t="shared" si="108"/>
        <v>5</v>
      </c>
      <c r="U115" t="str">
        <f t="shared" si="128"/>
        <v xml:space="preserve"> (5. OS/BL)</v>
      </c>
      <c r="W115" s="65">
        <v>5</v>
      </c>
      <c r="X115" s="65" t="s">
        <v>169</v>
      </c>
      <c r="Y115" s="65">
        <v>3</v>
      </c>
      <c r="Z115" s="65">
        <v>2</v>
      </c>
      <c r="AA115" s="65">
        <v>1</v>
      </c>
      <c r="AB115" s="65">
        <v>0</v>
      </c>
      <c r="AC115" s="68" t="s">
        <v>440</v>
      </c>
      <c r="AD115" s="66">
        <v>0.20902777777777778</v>
      </c>
      <c r="AE115" s="4"/>
      <c r="AF115" s="4"/>
      <c r="AG115" s="4"/>
      <c r="AH115" s="4"/>
      <c r="AI115" s="4"/>
      <c r="AJ115" s="7"/>
    </row>
    <row r="116" spans="2:36" x14ac:dyDescent="0.35">
      <c r="C116">
        <f t="shared" si="129"/>
        <v>6</v>
      </c>
      <c r="D116" t="str">
        <f t="shared" si="120"/>
        <v>FV Unterharmersbach</v>
      </c>
      <c r="E116">
        <f t="shared" si="121"/>
        <v>5</v>
      </c>
      <c r="F116">
        <f t="shared" si="122"/>
        <v>129</v>
      </c>
      <c r="G116" s="1" t="s">
        <v>77</v>
      </c>
      <c r="H116" s="2">
        <f t="shared" si="123"/>
        <v>133</v>
      </c>
      <c r="I116">
        <f t="shared" si="124"/>
        <v>4</v>
      </c>
      <c r="J116" s="1" t="s">
        <v>77</v>
      </c>
      <c r="K116" s="2">
        <f t="shared" si="125"/>
        <v>6</v>
      </c>
      <c r="L116" s="3">
        <f t="shared" si="126"/>
        <v>0.8</v>
      </c>
      <c r="M116" s="3">
        <f t="shared" si="127"/>
        <v>-0.8</v>
      </c>
      <c r="N116" s="3">
        <f t="shared" si="98"/>
        <v>25.8</v>
      </c>
      <c r="O116" s="9">
        <f t="shared" si="99"/>
        <v>94320049202580</v>
      </c>
      <c r="Q116">
        <f t="shared" si="119"/>
        <v>9</v>
      </c>
      <c r="R116">
        <v>17</v>
      </c>
      <c r="S116" t="s">
        <v>188</v>
      </c>
      <c r="T116">
        <f t="shared" si="108"/>
        <v>6</v>
      </c>
      <c r="U116" t="str">
        <f t="shared" si="128"/>
        <v xml:space="preserve"> (6. OS/BL)</v>
      </c>
      <c r="W116" s="65">
        <v>6</v>
      </c>
      <c r="X116" s="65" t="s">
        <v>170</v>
      </c>
      <c r="Y116" s="65">
        <v>5</v>
      </c>
      <c r="Z116" s="65">
        <v>2</v>
      </c>
      <c r="AA116" s="65">
        <v>0</v>
      </c>
      <c r="AB116" s="65">
        <v>3</v>
      </c>
      <c r="AC116" s="68" t="s">
        <v>318</v>
      </c>
      <c r="AD116" s="66">
        <v>0.17083333333333334</v>
      </c>
      <c r="AE116" s="4"/>
      <c r="AF116" s="4"/>
      <c r="AG116" s="4"/>
      <c r="AH116" s="4"/>
      <c r="AI116" s="4"/>
      <c r="AJ116" s="7"/>
    </row>
    <row r="117" spans="2:36" x14ac:dyDescent="0.35">
      <c r="C117">
        <f t="shared" si="129"/>
        <v>7</v>
      </c>
      <c r="D117" t="str">
        <f t="shared" si="120"/>
        <v>SG Gutach/Wolfach 2</v>
      </c>
      <c r="E117">
        <f t="shared" si="121"/>
        <v>5</v>
      </c>
      <c r="F117">
        <f t="shared" si="122"/>
        <v>142</v>
      </c>
      <c r="G117" s="1" t="s">
        <v>77</v>
      </c>
      <c r="H117" s="2">
        <f t="shared" si="123"/>
        <v>155</v>
      </c>
      <c r="I117">
        <f t="shared" si="124"/>
        <v>4</v>
      </c>
      <c r="J117" s="1" t="s">
        <v>77</v>
      </c>
      <c r="K117" s="2">
        <f t="shared" si="125"/>
        <v>6</v>
      </c>
      <c r="L117" s="3">
        <f t="shared" si="126"/>
        <v>0.8</v>
      </c>
      <c r="M117" s="3">
        <f t="shared" si="127"/>
        <v>-2.6</v>
      </c>
      <c r="N117" s="3">
        <f t="shared" si="98"/>
        <v>28.4</v>
      </c>
      <c r="O117" s="9">
        <f t="shared" si="99"/>
        <v>93320047402840</v>
      </c>
      <c r="Q117">
        <f t="shared" si="119"/>
        <v>10</v>
      </c>
      <c r="R117">
        <v>18</v>
      </c>
      <c r="S117" t="s">
        <v>188</v>
      </c>
      <c r="T117">
        <f t="shared" si="108"/>
        <v>7</v>
      </c>
      <c r="U117" t="str">
        <f t="shared" si="128"/>
        <v xml:space="preserve"> (7. OS/BL)</v>
      </c>
      <c r="W117" s="65">
        <v>7</v>
      </c>
      <c r="X117" s="65" t="s">
        <v>166</v>
      </c>
      <c r="Y117" s="65">
        <v>5</v>
      </c>
      <c r="Z117" s="65">
        <v>1</v>
      </c>
      <c r="AA117" s="65">
        <v>2</v>
      </c>
      <c r="AB117" s="65">
        <v>2</v>
      </c>
      <c r="AC117" s="68" t="s">
        <v>441</v>
      </c>
      <c r="AD117" s="66">
        <v>0.17083333333333334</v>
      </c>
      <c r="AE117" s="4"/>
      <c r="AF117" s="4"/>
      <c r="AG117" s="4"/>
      <c r="AH117" s="4"/>
      <c r="AI117" s="4"/>
      <c r="AJ117" s="7"/>
    </row>
    <row r="118" spans="2:36" x14ac:dyDescent="0.35">
      <c r="C118">
        <f t="shared" si="129"/>
        <v>8</v>
      </c>
      <c r="D118" t="str">
        <f t="shared" si="120"/>
        <v>HSG Ortenau Süd 3</v>
      </c>
      <c r="E118">
        <f t="shared" si="121"/>
        <v>7</v>
      </c>
      <c r="F118">
        <f t="shared" si="122"/>
        <v>141</v>
      </c>
      <c r="G118" s="1" t="s">
        <v>77</v>
      </c>
      <c r="H118" s="2">
        <f t="shared" si="123"/>
        <v>184</v>
      </c>
      <c r="I118">
        <f t="shared" si="124"/>
        <v>4</v>
      </c>
      <c r="J118" s="1" t="s">
        <v>77</v>
      </c>
      <c r="K118" s="2">
        <f t="shared" si="125"/>
        <v>10</v>
      </c>
      <c r="L118" s="3">
        <f t="shared" si="126"/>
        <v>0.5714285714285714</v>
      </c>
      <c r="M118" s="3">
        <f t="shared" si="127"/>
        <v>-6.1428571428571432</v>
      </c>
      <c r="N118" s="3">
        <f t="shared" si="98"/>
        <v>20.142857142857142</v>
      </c>
      <c r="O118" s="9">
        <f t="shared" si="99"/>
        <v>92228543852014</v>
      </c>
      <c r="Q118">
        <f t="shared" si="119"/>
        <v>11</v>
      </c>
      <c r="R118">
        <v>19</v>
      </c>
      <c r="S118" t="s">
        <v>188</v>
      </c>
      <c r="T118">
        <f t="shared" si="108"/>
        <v>8</v>
      </c>
      <c r="U118" t="str">
        <f t="shared" si="128"/>
        <v xml:space="preserve"> (8. OS/BL)</v>
      </c>
      <c r="W118" s="65">
        <v>8</v>
      </c>
      <c r="X118" s="65" t="s">
        <v>164</v>
      </c>
      <c r="Y118" s="65">
        <v>7</v>
      </c>
      <c r="Z118" s="65">
        <v>2</v>
      </c>
      <c r="AA118" s="65">
        <v>0</v>
      </c>
      <c r="AB118" s="65">
        <v>5</v>
      </c>
      <c r="AC118" s="68" t="s">
        <v>442</v>
      </c>
      <c r="AD118" s="66">
        <v>0.1736111111111111</v>
      </c>
      <c r="AE118" s="4"/>
      <c r="AF118" s="4"/>
      <c r="AG118" s="4"/>
      <c r="AH118" s="4"/>
      <c r="AI118" s="4"/>
      <c r="AJ118" s="7"/>
    </row>
    <row r="119" spans="2:36" x14ac:dyDescent="0.35">
      <c r="C119">
        <f t="shared" si="129"/>
        <v>9</v>
      </c>
      <c r="D119" t="str">
        <f t="shared" si="120"/>
        <v>SV Zunsweier 2</v>
      </c>
      <c r="E119">
        <f t="shared" si="121"/>
        <v>6</v>
      </c>
      <c r="F119">
        <f t="shared" si="122"/>
        <v>155</v>
      </c>
      <c r="G119" s="1" t="s">
        <v>77</v>
      </c>
      <c r="H119" s="2">
        <f t="shared" si="123"/>
        <v>158</v>
      </c>
      <c r="I119">
        <f t="shared" si="124"/>
        <v>2</v>
      </c>
      <c r="J119" s="1" t="s">
        <v>77</v>
      </c>
      <c r="K119" s="2">
        <f t="shared" si="125"/>
        <v>10</v>
      </c>
      <c r="L119" s="3">
        <f t="shared" si="126"/>
        <v>0.33333333333333331</v>
      </c>
      <c r="M119" s="3">
        <f t="shared" si="127"/>
        <v>-0.5</v>
      </c>
      <c r="N119" s="3">
        <f t="shared" si="98"/>
        <v>25.833333333333332</v>
      </c>
      <c r="O119" s="9">
        <f t="shared" si="99"/>
        <v>91133349502583</v>
      </c>
      <c r="Q119">
        <f t="shared" si="119"/>
        <v>12</v>
      </c>
      <c r="R119">
        <v>20</v>
      </c>
      <c r="S119" t="s">
        <v>188</v>
      </c>
      <c r="T119">
        <f t="shared" si="108"/>
        <v>9</v>
      </c>
      <c r="U119" t="str">
        <f t="shared" si="128"/>
        <v xml:space="preserve"> (9. OS/BL)</v>
      </c>
      <c r="W119" s="65">
        <v>9</v>
      </c>
      <c r="X119" s="65" t="s">
        <v>172</v>
      </c>
      <c r="Y119" s="65">
        <v>6</v>
      </c>
      <c r="Z119" s="65">
        <v>1</v>
      </c>
      <c r="AA119" s="65">
        <v>0</v>
      </c>
      <c r="AB119" s="65">
        <v>5</v>
      </c>
      <c r="AC119" s="66" t="s">
        <v>443</v>
      </c>
      <c r="AD119" s="66">
        <v>9.0277777777777776E-2</v>
      </c>
      <c r="AE119" s="4"/>
      <c r="AF119" s="4"/>
      <c r="AG119" s="4"/>
      <c r="AH119" s="4"/>
      <c r="AI119" s="4"/>
      <c r="AJ119" s="7"/>
    </row>
    <row r="120" spans="2:36" x14ac:dyDescent="0.35">
      <c r="C120">
        <f t="shared" si="129"/>
        <v>0</v>
      </c>
      <c r="D120" t="str">
        <f t="shared" si="120"/>
        <v>HB Kinzigtal 2</v>
      </c>
      <c r="E120">
        <f t="shared" si="121"/>
        <v>6</v>
      </c>
      <c r="F120">
        <f t="shared" si="122"/>
        <v>105</v>
      </c>
      <c r="G120" s="1" t="s">
        <v>77</v>
      </c>
      <c r="H120" s="2">
        <f t="shared" si="123"/>
        <v>172</v>
      </c>
      <c r="I120">
        <f t="shared" si="124"/>
        <v>2</v>
      </c>
      <c r="J120" s="1" t="s">
        <v>77</v>
      </c>
      <c r="K120" s="2">
        <f t="shared" si="125"/>
        <v>10</v>
      </c>
      <c r="L120" s="3">
        <f t="shared" si="126"/>
        <v>0.33333333333333331</v>
      </c>
      <c r="M120" s="3">
        <f t="shared" si="127"/>
        <v>-11.166666666666666</v>
      </c>
      <c r="N120" s="3">
        <f t="shared" si="98"/>
        <v>17.5</v>
      </c>
      <c r="O120" s="9">
        <f t="shared" si="99"/>
        <v>133338831750</v>
      </c>
      <c r="Q120">
        <f t="shared" si="119"/>
        <v>0</v>
      </c>
      <c r="R120">
        <v>21</v>
      </c>
      <c r="S120" t="s">
        <v>188</v>
      </c>
      <c r="T120">
        <f t="shared" si="108"/>
        <v>10</v>
      </c>
      <c r="U120" t="str">
        <f t="shared" si="128"/>
        <v xml:space="preserve"> (10. OS/BL)</v>
      </c>
      <c r="W120" s="65">
        <v>10</v>
      </c>
      <c r="X120" s="65" t="s">
        <v>171</v>
      </c>
      <c r="Y120" s="65">
        <v>6</v>
      </c>
      <c r="Z120" s="65">
        <v>1</v>
      </c>
      <c r="AA120" s="65">
        <v>0</v>
      </c>
      <c r="AB120" s="65">
        <v>5</v>
      </c>
      <c r="AC120" s="66" t="s">
        <v>319</v>
      </c>
      <c r="AD120" s="66">
        <v>9.0277777777777776E-2</v>
      </c>
      <c r="AE120" s="4"/>
      <c r="AF120" s="4"/>
      <c r="AG120" s="4"/>
      <c r="AH120" s="4"/>
      <c r="AI120" s="4"/>
      <c r="AJ120" s="7"/>
    </row>
    <row r="121" spans="2:36" x14ac:dyDescent="0.35">
      <c r="G121" s="1"/>
      <c r="H121" s="2"/>
      <c r="J121" s="1"/>
      <c r="K121" s="2"/>
      <c r="L121" s="3"/>
      <c r="M121" s="3"/>
      <c r="N121" s="3"/>
      <c r="O121" s="9"/>
      <c r="V121" s="22" t="str">
        <f>B122</f>
        <v>BzL FR/OR</v>
      </c>
      <c r="W121" s="65" t="s">
        <v>190</v>
      </c>
      <c r="X121" s="65" t="s">
        <v>0</v>
      </c>
      <c r="Y121" s="65" t="s">
        <v>1</v>
      </c>
      <c r="Z121" s="65" t="s">
        <v>2</v>
      </c>
      <c r="AA121" s="65" t="s">
        <v>3</v>
      </c>
      <c r="AB121" s="65" t="s">
        <v>4</v>
      </c>
      <c r="AC121" s="66" t="s">
        <v>5</v>
      </c>
      <c r="AD121" s="66" t="s">
        <v>6</v>
      </c>
      <c r="AE121" s="4"/>
      <c r="AF121" s="4"/>
      <c r="AG121" s="4"/>
      <c r="AH121" s="4"/>
      <c r="AI121" s="4"/>
      <c r="AJ121" s="7"/>
    </row>
    <row r="122" spans="2:36" x14ac:dyDescent="0.35">
      <c r="B122" s="8" t="s">
        <v>145</v>
      </c>
      <c r="C122">
        <f t="shared" ref="C122:C133" si="130">W122</f>
        <v>1</v>
      </c>
      <c r="D122" t="str">
        <f t="shared" ref="D122:D133" si="131">X122</f>
        <v>SG Freiburg 2</v>
      </c>
      <c r="E122">
        <f t="shared" ref="E122:E133" si="132">Y122</f>
        <v>7</v>
      </c>
      <c r="F122">
        <f t="shared" ref="F122:F133" si="133">VALUE(LEFT(AC122,FIND(":",AC122)-1))</f>
        <v>251</v>
      </c>
      <c r="G122" s="1" t="s">
        <v>77</v>
      </c>
      <c r="H122" s="2">
        <f t="shared" ref="H122:H133" si="134">VALUE(RIGHT(AC122,LEN(AC122)-FIND(":",AC122)))</f>
        <v>190</v>
      </c>
      <c r="I122">
        <f t="shared" ref="I122:I133" si="135">2*Z122+AA122</f>
        <v>14</v>
      </c>
      <c r="J122" s="1" t="s">
        <v>77</v>
      </c>
      <c r="K122" s="2">
        <f t="shared" ref="K122:K133" si="136">AA122+2*AB122</f>
        <v>0</v>
      </c>
      <c r="L122" s="3"/>
      <c r="M122" s="3"/>
      <c r="N122" s="3"/>
      <c r="O122" s="9"/>
      <c r="S122" t="s">
        <v>136</v>
      </c>
      <c r="T122">
        <v>1</v>
      </c>
      <c r="U122" t="str">
        <f t="shared" si="90"/>
        <v xml:space="preserve"> (1. BzL)</v>
      </c>
      <c r="W122" s="65">
        <v>1</v>
      </c>
      <c r="X122" s="65" t="s">
        <v>122</v>
      </c>
      <c r="Y122" s="65">
        <v>7</v>
      </c>
      <c r="Z122" s="65">
        <v>7</v>
      </c>
      <c r="AA122" s="65">
        <v>0</v>
      </c>
      <c r="AB122" s="65">
        <v>0</v>
      </c>
      <c r="AC122" s="66" t="s">
        <v>463</v>
      </c>
      <c r="AD122" s="66">
        <v>0.58333333333333337</v>
      </c>
      <c r="AE122" s="4"/>
      <c r="AF122" s="4"/>
      <c r="AG122" s="4"/>
      <c r="AH122" s="4"/>
      <c r="AI122" s="4"/>
      <c r="AJ122" s="7"/>
    </row>
    <row r="123" spans="2:36" x14ac:dyDescent="0.35">
      <c r="C123">
        <f t="shared" si="130"/>
        <v>2</v>
      </c>
      <c r="D123" t="str">
        <f t="shared" si="131"/>
        <v>TuS Ringsheim 2</v>
      </c>
      <c r="E123">
        <f t="shared" si="132"/>
        <v>7</v>
      </c>
      <c r="F123">
        <f t="shared" si="133"/>
        <v>227</v>
      </c>
      <c r="G123" s="1" t="s">
        <v>77</v>
      </c>
      <c r="H123" s="2">
        <f t="shared" si="134"/>
        <v>188</v>
      </c>
      <c r="I123">
        <f t="shared" si="135"/>
        <v>12</v>
      </c>
      <c r="J123" s="1" t="s">
        <v>77</v>
      </c>
      <c r="K123" s="2">
        <f t="shared" si="136"/>
        <v>2</v>
      </c>
      <c r="L123" s="3"/>
      <c r="M123" s="3"/>
      <c r="N123" s="3"/>
      <c r="O123" s="9"/>
      <c r="S123" t="s">
        <v>136</v>
      </c>
      <c r="T123">
        <v>2</v>
      </c>
      <c r="U123" t="str">
        <f t="shared" si="90"/>
        <v xml:space="preserve"> (2. BzL)</v>
      </c>
      <c r="W123" s="65">
        <v>2</v>
      </c>
      <c r="X123" s="65" t="s">
        <v>121</v>
      </c>
      <c r="Y123" s="65">
        <v>7</v>
      </c>
      <c r="Z123" s="65">
        <v>6</v>
      </c>
      <c r="AA123" s="65">
        <v>0</v>
      </c>
      <c r="AB123" s="65">
        <v>1</v>
      </c>
      <c r="AC123" s="66" t="s">
        <v>464</v>
      </c>
      <c r="AD123" s="66">
        <v>0.50138888888888888</v>
      </c>
      <c r="AE123" s="4"/>
      <c r="AF123" s="4"/>
      <c r="AG123" s="4"/>
      <c r="AH123" s="4"/>
      <c r="AI123" s="4"/>
      <c r="AJ123" s="7"/>
    </row>
    <row r="124" spans="2:36" x14ac:dyDescent="0.35">
      <c r="C124">
        <f t="shared" si="130"/>
        <v>3</v>
      </c>
      <c r="D124" t="str">
        <f t="shared" si="131"/>
        <v>SG Maulburg/Steinen 2</v>
      </c>
      <c r="E124">
        <f t="shared" si="132"/>
        <v>6</v>
      </c>
      <c r="F124">
        <f t="shared" si="133"/>
        <v>219</v>
      </c>
      <c r="G124" s="1" t="s">
        <v>77</v>
      </c>
      <c r="H124" s="2">
        <f t="shared" si="134"/>
        <v>199</v>
      </c>
      <c r="I124">
        <f t="shared" si="135"/>
        <v>10</v>
      </c>
      <c r="J124" s="1" t="s">
        <v>77</v>
      </c>
      <c r="K124" s="2">
        <f t="shared" si="136"/>
        <v>2</v>
      </c>
      <c r="L124" s="3"/>
      <c r="M124" s="3"/>
      <c r="N124" s="3"/>
      <c r="O124" s="9"/>
      <c r="S124" t="s">
        <v>136</v>
      </c>
      <c r="T124">
        <v>3</v>
      </c>
      <c r="U124" t="str">
        <f t="shared" si="90"/>
        <v xml:space="preserve"> (3. BzL)</v>
      </c>
      <c r="W124" s="65">
        <v>3</v>
      </c>
      <c r="X124" s="65" t="s">
        <v>123</v>
      </c>
      <c r="Y124" s="65">
        <v>6</v>
      </c>
      <c r="Z124" s="65">
        <v>5</v>
      </c>
      <c r="AA124" s="65">
        <v>0</v>
      </c>
      <c r="AB124" s="65">
        <v>1</v>
      </c>
      <c r="AC124" s="66" t="s">
        <v>465</v>
      </c>
      <c r="AD124" s="66">
        <v>0.41805555555555557</v>
      </c>
      <c r="AE124" s="4"/>
      <c r="AF124" s="4"/>
      <c r="AG124" s="4"/>
      <c r="AH124" s="4"/>
      <c r="AI124" s="4"/>
      <c r="AJ124" s="7"/>
    </row>
    <row r="125" spans="2:36" x14ac:dyDescent="0.35">
      <c r="C125">
        <f t="shared" si="130"/>
        <v>4</v>
      </c>
      <c r="D125" t="str">
        <f t="shared" si="131"/>
        <v>SG Schopfheim/Karsau 2</v>
      </c>
      <c r="E125">
        <f t="shared" si="132"/>
        <v>6</v>
      </c>
      <c r="F125">
        <f t="shared" si="133"/>
        <v>154</v>
      </c>
      <c r="G125" s="1" t="s">
        <v>77</v>
      </c>
      <c r="H125" s="2">
        <f t="shared" si="134"/>
        <v>134</v>
      </c>
      <c r="I125">
        <f t="shared" si="135"/>
        <v>10</v>
      </c>
      <c r="J125" s="1" t="s">
        <v>77</v>
      </c>
      <c r="K125" s="2">
        <f t="shared" si="136"/>
        <v>2</v>
      </c>
      <c r="L125" s="3"/>
      <c r="M125" s="3"/>
      <c r="N125" s="3"/>
      <c r="O125" s="9"/>
      <c r="S125" t="s">
        <v>136</v>
      </c>
      <c r="T125">
        <v>4</v>
      </c>
      <c r="U125" t="str">
        <f t="shared" si="90"/>
        <v xml:space="preserve"> (4. BzL)</v>
      </c>
      <c r="W125" s="65">
        <v>4</v>
      </c>
      <c r="X125" s="65" t="s">
        <v>120</v>
      </c>
      <c r="Y125" s="65">
        <v>6</v>
      </c>
      <c r="Z125" s="65">
        <v>5</v>
      </c>
      <c r="AA125" s="65">
        <v>0</v>
      </c>
      <c r="AB125" s="65">
        <v>1</v>
      </c>
      <c r="AC125" s="66" t="s">
        <v>466</v>
      </c>
      <c r="AD125" s="66">
        <v>0.41805555555555557</v>
      </c>
      <c r="AE125" s="4"/>
      <c r="AF125" s="4"/>
      <c r="AG125" s="4"/>
      <c r="AH125" s="4"/>
      <c r="AI125" s="4"/>
      <c r="AJ125" s="7"/>
    </row>
    <row r="126" spans="2:36" x14ac:dyDescent="0.35">
      <c r="C126">
        <f t="shared" si="130"/>
        <v>5</v>
      </c>
      <c r="D126" t="str">
        <f t="shared" si="131"/>
        <v>Regio-Hummeln</v>
      </c>
      <c r="E126">
        <f t="shared" si="132"/>
        <v>7</v>
      </c>
      <c r="F126">
        <f t="shared" si="133"/>
        <v>271</v>
      </c>
      <c r="G126" s="1" t="s">
        <v>77</v>
      </c>
      <c r="H126" s="2">
        <f t="shared" si="134"/>
        <v>257</v>
      </c>
      <c r="I126">
        <f t="shared" si="135"/>
        <v>8</v>
      </c>
      <c r="J126" s="1" t="s">
        <v>77</v>
      </c>
      <c r="K126" s="2">
        <f t="shared" si="136"/>
        <v>6</v>
      </c>
      <c r="L126" s="3"/>
      <c r="M126" s="3"/>
      <c r="N126" s="3"/>
      <c r="O126" s="9"/>
      <c r="S126" t="s">
        <v>136</v>
      </c>
      <c r="T126">
        <v>5</v>
      </c>
      <c r="U126" t="str">
        <f t="shared" si="90"/>
        <v xml:space="preserve"> (5. BzL)</v>
      </c>
      <c r="W126" s="65">
        <v>5</v>
      </c>
      <c r="X126" s="65" t="s">
        <v>124</v>
      </c>
      <c r="Y126" s="65">
        <v>7</v>
      </c>
      <c r="Z126" s="65">
        <v>4</v>
      </c>
      <c r="AA126" s="65">
        <v>0</v>
      </c>
      <c r="AB126" s="65">
        <v>3</v>
      </c>
      <c r="AC126" s="66" t="s">
        <v>467</v>
      </c>
      <c r="AD126" s="66">
        <v>0.33750000000000002</v>
      </c>
      <c r="AE126" s="4"/>
      <c r="AF126" s="4"/>
      <c r="AG126" s="4"/>
      <c r="AH126" s="4"/>
      <c r="AI126" s="4"/>
      <c r="AJ126" s="7"/>
    </row>
    <row r="127" spans="2:36" x14ac:dyDescent="0.35">
      <c r="C127">
        <f t="shared" si="130"/>
        <v>6</v>
      </c>
      <c r="D127" t="str">
        <f t="shared" si="131"/>
        <v>TG Altdorf 2</v>
      </c>
      <c r="E127">
        <f t="shared" si="132"/>
        <v>6</v>
      </c>
      <c r="F127">
        <f t="shared" si="133"/>
        <v>185</v>
      </c>
      <c r="G127" s="1" t="s">
        <v>77</v>
      </c>
      <c r="H127" s="2">
        <f t="shared" si="134"/>
        <v>176</v>
      </c>
      <c r="I127">
        <f t="shared" si="135"/>
        <v>6</v>
      </c>
      <c r="J127" s="1" t="s">
        <v>77</v>
      </c>
      <c r="K127" s="2">
        <f t="shared" si="136"/>
        <v>6</v>
      </c>
      <c r="L127" s="3"/>
      <c r="M127" s="3"/>
      <c r="N127" s="3"/>
      <c r="O127" s="9"/>
      <c r="S127" t="s">
        <v>136</v>
      </c>
      <c r="T127">
        <v>6</v>
      </c>
      <c r="U127" t="str">
        <f t="shared" si="90"/>
        <v xml:space="preserve"> (6. BzL)</v>
      </c>
      <c r="W127" s="65">
        <v>6</v>
      </c>
      <c r="X127" s="65" t="s">
        <v>125</v>
      </c>
      <c r="Y127" s="65">
        <v>6</v>
      </c>
      <c r="Z127" s="65">
        <v>3</v>
      </c>
      <c r="AA127" s="65">
        <v>0</v>
      </c>
      <c r="AB127" s="65">
        <v>3</v>
      </c>
      <c r="AC127" s="66" t="s">
        <v>468</v>
      </c>
      <c r="AD127" s="66">
        <v>0.25416666666666665</v>
      </c>
      <c r="AE127" s="4"/>
      <c r="AF127" s="4"/>
      <c r="AG127" s="4"/>
      <c r="AH127" s="4"/>
      <c r="AI127" s="4"/>
      <c r="AJ127" s="7"/>
    </row>
    <row r="128" spans="2:36" x14ac:dyDescent="0.35">
      <c r="C128">
        <f t="shared" si="130"/>
        <v>7</v>
      </c>
      <c r="D128" t="str">
        <f t="shared" si="131"/>
        <v>SG Waldkirch/Denzlingen 2</v>
      </c>
      <c r="E128">
        <f t="shared" si="132"/>
        <v>6</v>
      </c>
      <c r="F128">
        <f t="shared" si="133"/>
        <v>171</v>
      </c>
      <c r="G128" s="1" t="s">
        <v>77</v>
      </c>
      <c r="H128" s="2">
        <f t="shared" si="134"/>
        <v>180</v>
      </c>
      <c r="I128">
        <f t="shared" si="135"/>
        <v>4</v>
      </c>
      <c r="J128" s="1" t="s">
        <v>77</v>
      </c>
      <c r="K128" s="2">
        <f t="shared" si="136"/>
        <v>8</v>
      </c>
      <c r="L128" s="3"/>
      <c r="M128" s="3"/>
      <c r="N128" s="3"/>
      <c r="O128" s="9"/>
      <c r="S128" t="s">
        <v>136</v>
      </c>
      <c r="T128">
        <v>7</v>
      </c>
      <c r="U128" t="str">
        <f t="shared" si="90"/>
        <v xml:space="preserve"> (7. BzL)</v>
      </c>
      <c r="W128" s="65">
        <v>7</v>
      </c>
      <c r="X128" s="65" t="s">
        <v>128</v>
      </c>
      <c r="Y128" s="65">
        <v>6</v>
      </c>
      <c r="Z128" s="65">
        <v>2</v>
      </c>
      <c r="AA128" s="65">
        <v>0</v>
      </c>
      <c r="AB128" s="65">
        <v>4</v>
      </c>
      <c r="AC128" s="66" t="s">
        <v>469</v>
      </c>
      <c r="AD128" s="66">
        <v>0.17222222222222222</v>
      </c>
      <c r="AE128" s="4"/>
      <c r="AF128" s="4"/>
      <c r="AG128" s="4"/>
      <c r="AH128" s="4"/>
      <c r="AI128" s="4"/>
      <c r="AJ128" s="7"/>
    </row>
    <row r="129" spans="2:36" x14ac:dyDescent="0.35">
      <c r="C129">
        <f t="shared" si="130"/>
        <v>8</v>
      </c>
      <c r="D129" t="str">
        <f t="shared" si="131"/>
        <v>TV Bötzingen</v>
      </c>
      <c r="E129">
        <f t="shared" si="132"/>
        <v>6</v>
      </c>
      <c r="F129">
        <f t="shared" si="133"/>
        <v>154</v>
      </c>
      <c r="G129" s="1" t="s">
        <v>77</v>
      </c>
      <c r="H129" s="2">
        <f t="shared" si="134"/>
        <v>187</v>
      </c>
      <c r="I129">
        <f t="shared" si="135"/>
        <v>4</v>
      </c>
      <c r="J129" s="1" t="s">
        <v>77</v>
      </c>
      <c r="K129" s="2">
        <f t="shared" si="136"/>
        <v>8</v>
      </c>
      <c r="L129" s="3"/>
      <c r="M129" s="3"/>
      <c r="N129" s="3"/>
      <c r="O129" s="9"/>
      <c r="S129" t="s">
        <v>136</v>
      </c>
      <c r="T129">
        <v>8</v>
      </c>
      <c r="U129" t="str">
        <f t="shared" si="90"/>
        <v xml:space="preserve"> (8. BzL)</v>
      </c>
      <c r="W129" s="65">
        <v>8</v>
      </c>
      <c r="X129" s="65" t="s">
        <v>127</v>
      </c>
      <c r="Y129" s="65">
        <v>6</v>
      </c>
      <c r="Z129" s="65">
        <v>2</v>
      </c>
      <c r="AA129" s="65">
        <v>0</v>
      </c>
      <c r="AB129" s="65">
        <v>4</v>
      </c>
      <c r="AC129" s="66" t="s">
        <v>470</v>
      </c>
      <c r="AD129" s="66">
        <v>0.17222222222222222</v>
      </c>
      <c r="AE129" s="4"/>
      <c r="AF129" s="4"/>
      <c r="AG129" s="4"/>
      <c r="AH129" s="4"/>
      <c r="AI129" s="4"/>
      <c r="AJ129" s="7"/>
    </row>
    <row r="130" spans="2:36" x14ac:dyDescent="0.35">
      <c r="C130">
        <f t="shared" si="130"/>
        <v>9</v>
      </c>
      <c r="D130" t="str">
        <f t="shared" si="131"/>
        <v>TSV Alemannia Freiburg-Zähringen 3</v>
      </c>
      <c r="E130">
        <f t="shared" si="132"/>
        <v>5</v>
      </c>
      <c r="F130">
        <f t="shared" si="133"/>
        <v>131</v>
      </c>
      <c r="G130" s="1" t="s">
        <v>77</v>
      </c>
      <c r="H130" s="2">
        <f t="shared" si="134"/>
        <v>152</v>
      </c>
      <c r="I130">
        <f t="shared" si="135"/>
        <v>2</v>
      </c>
      <c r="J130" s="1" t="s">
        <v>77</v>
      </c>
      <c r="K130" s="2">
        <f t="shared" si="136"/>
        <v>8</v>
      </c>
      <c r="L130" s="3"/>
      <c r="M130" s="3"/>
      <c r="N130" s="3"/>
      <c r="O130" s="9"/>
      <c r="S130" t="s">
        <v>136</v>
      </c>
      <c r="T130">
        <v>9</v>
      </c>
      <c r="U130" t="str">
        <f t="shared" si="90"/>
        <v xml:space="preserve"> (9. BzL)</v>
      </c>
      <c r="W130" s="65">
        <v>9</v>
      </c>
      <c r="X130" s="65" t="s">
        <v>126</v>
      </c>
      <c r="Y130" s="65">
        <v>5</v>
      </c>
      <c r="Z130" s="65">
        <v>1</v>
      </c>
      <c r="AA130" s="65">
        <v>0</v>
      </c>
      <c r="AB130" s="65">
        <v>4</v>
      </c>
      <c r="AC130" s="66" t="s">
        <v>471</v>
      </c>
      <c r="AD130" s="66">
        <v>8.8888888888888892E-2</v>
      </c>
      <c r="AE130" s="4"/>
      <c r="AF130" s="4"/>
      <c r="AG130" s="4"/>
      <c r="AH130" s="4"/>
      <c r="AI130" s="4"/>
      <c r="AJ130" s="7"/>
    </row>
    <row r="131" spans="2:36" x14ac:dyDescent="0.35">
      <c r="C131">
        <f t="shared" si="130"/>
        <v>10</v>
      </c>
      <c r="D131" t="str">
        <f t="shared" si="131"/>
        <v>HC Emmendingen</v>
      </c>
      <c r="E131">
        <f t="shared" si="132"/>
        <v>6</v>
      </c>
      <c r="F131">
        <f t="shared" si="133"/>
        <v>127</v>
      </c>
      <c r="G131" s="1" t="s">
        <v>77</v>
      </c>
      <c r="H131" s="2">
        <f t="shared" si="134"/>
        <v>159</v>
      </c>
      <c r="I131">
        <f t="shared" si="135"/>
        <v>2</v>
      </c>
      <c r="J131" s="1" t="s">
        <v>77</v>
      </c>
      <c r="K131" s="2">
        <f t="shared" si="136"/>
        <v>10</v>
      </c>
      <c r="L131" s="3"/>
      <c r="M131" s="3"/>
      <c r="N131" s="3"/>
      <c r="O131" s="9"/>
      <c r="S131" t="s">
        <v>136</v>
      </c>
      <c r="T131">
        <v>10</v>
      </c>
      <c r="U131" t="str">
        <f t="shared" si="90"/>
        <v xml:space="preserve"> (10. BzL)</v>
      </c>
      <c r="W131" s="65">
        <v>10</v>
      </c>
      <c r="X131" s="65" t="s">
        <v>131</v>
      </c>
      <c r="Y131" s="65">
        <v>6</v>
      </c>
      <c r="Z131" s="65">
        <v>1</v>
      </c>
      <c r="AA131" s="65">
        <v>0</v>
      </c>
      <c r="AB131" s="65">
        <v>5</v>
      </c>
      <c r="AC131" s="66" t="s">
        <v>472</v>
      </c>
      <c r="AD131" s="66">
        <v>9.0277777777777776E-2</v>
      </c>
      <c r="AE131" s="4"/>
      <c r="AF131" s="4"/>
      <c r="AG131" s="4"/>
      <c r="AH131" s="4"/>
      <c r="AI131" s="4"/>
      <c r="AJ131" s="7"/>
    </row>
    <row r="132" spans="2:36" x14ac:dyDescent="0.35">
      <c r="C132">
        <f t="shared" si="130"/>
        <v>11</v>
      </c>
      <c r="D132" t="str">
        <f t="shared" si="131"/>
        <v>DJK Bad Säckingen</v>
      </c>
      <c r="E132">
        <f t="shared" si="132"/>
        <v>7</v>
      </c>
      <c r="F132">
        <f t="shared" si="133"/>
        <v>204</v>
      </c>
      <c r="G132" s="1" t="s">
        <v>77</v>
      </c>
      <c r="H132" s="2">
        <f t="shared" si="134"/>
        <v>226</v>
      </c>
      <c r="I132">
        <f t="shared" si="135"/>
        <v>2</v>
      </c>
      <c r="J132" s="1" t="s">
        <v>77</v>
      </c>
      <c r="K132" s="2">
        <f t="shared" si="136"/>
        <v>12</v>
      </c>
      <c r="L132" s="3"/>
      <c r="M132" s="3"/>
      <c r="N132" s="3"/>
      <c r="O132" s="9"/>
      <c r="S132" t="s">
        <v>136</v>
      </c>
      <c r="T132">
        <v>11</v>
      </c>
      <c r="U132" t="str">
        <f t="shared" si="90"/>
        <v xml:space="preserve"> (11. BzL)</v>
      </c>
      <c r="W132" s="65">
        <v>11</v>
      </c>
      <c r="X132" s="65" t="s">
        <v>130</v>
      </c>
      <c r="Y132" s="65">
        <v>7</v>
      </c>
      <c r="Z132" s="65">
        <v>1</v>
      </c>
      <c r="AA132" s="65">
        <v>0</v>
      </c>
      <c r="AB132" s="65">
        <v>6</v>
      </c>
      <c r="AC132" s="66" t="s">
        <v>473</v>
      </c>
      <c r="AD132" s="66">
        <v>9.166666666666666E-2</v>
      </c>
      <c r="AE132" s="4"/>
      <c r="AF132" s="4"/>
      <c r="AG132" s="4"/>
      <c r="AH132" s="4"/>
      <c r="AI132" s="4"/>
      <c r="AJ132" s="7"/>
    </row>
    <row r="133" spans="2:36" x14ac:dyDescent="0.35">
      <c r="C133">
        <f t="shared" si="130"/>
        <v>12</v>
      </c>
      <c r="D133" t="str">
        <f t="shared" si="131"/>
        <v>TV Gundelfingen</v>
      </c>
      <c r="E133">
        <f t="shared" si="132"/>
        <v>5</v>
      </c>
      <c r="F133">
        <f t="shared" si="133"/>
        <v>129</v>
      </c>
      <c r="G133" s="1" t="s">
        <v>77</v>
      </c>
      <c r="H133" s="2">
        <f t="shared" si="134"/>
        <v>175</v>
      </c>
      <c r="I133">
        <f t="shared" si="135"/>
        <v>0</v>
      </c>
      <c r="J133" s="1" t="s">
        <v>77</v>
      </c>
      <c r="K133" s="2">
        <f t="shared" si="136"/>
        <v>10</v>
      </c>
      <c r="L133" s="3"/>
      <c r="M133" s="3"/>
      <c r="N133" s="3"/>
      <c r="O133" s="9"/>
      <c r="S133" t="s">
        <v>136</v>
      </c>
      <c r="T133">
        <v>12</v>
      </c>
      <c r="U133" t="str">
        <f t="shared" si="90"/>
        <v xml:space="preserve"> (12. BzL)</v>
      </c>
      <c r="W133" s="65">
        <v>12</v>
      </c>
      <c r="X133" s="65" t="s">
        <v>129</v>
      </c>
      <c r="Y133" s="65">
        <v>5</v>
      </c>
      <c r="Z133" s="65">
        <v>0</v>
      </c>
      <c r="AA133" s="65">
        <v>0</v>
      </c>
      <c r="AB133" s="65">
        <v>5</v>
      </c>
      <c r="AC133" s="66" t="s">
        <v>474</v>
      </c>
      <c r="AD133" s="66">
        <v>6.9444444444444441E-3</v>
      </c>
      <c r="AE133" s="4"/>
      <c r="AF133" s="4"/>
      <c r="AG133" s="4"/>
      <c r="AH133" s="4"/>
      <c r="AI133" s="4"/>
      <c r="AJ133" s="7"/>
    </row>
    <row r="134" spans="2:36" x14ac:dyDescent="0.35">
      <c r="G134" s="1"/>
      <c r="H134" s="2"/>
      <c r="J134" s="1"/>
      <c r="K134" s="2"/>
      <c r="L134" s="3"/>
      <c r="M134" s="3"/>
      <c r="N134" s="3"/>
      <c r="O134" s="9"/>
      <c r="V134" s="22" t="str">
        <f>B135</f>
        <v>BK1 OG/SW</v>
      </c>
      <c r="W134" s="70" t="s">
        <v>190</v>
      </c>
      <c r="X134" s="70" t="s">
        <v>0</v>
      </c>
      <c r="Y134" s="70" t="s">
        <v>1</v>
      </c>
      <c r="Z134" s="70" t="s">
        <v>2</v>
      </c>
      <c r="AA134" s="70" t="s">
        <v>3</v>
      </c>
      <c r="AB134" s="70" t="s">
        <v>4</v>
      </c>
      <c r="AC134" s="71" t="s">
        <v>5</v>
      </c>
      <c r="AD134" s="71" t="s">
        <v>6</v>
      </c>
      <c r="AE134" s="4"/>
      <c r="AF134" s="4"/>
      <c r="AG134" s="4"/>
      <c r="AH134" s="4"/>
      <c r="AI134" s="4"/>
      <c r="AJ134" s="7"/>
    </row>
    <row r="135" spans="2:36" x14ac:dyDescent="0.35">
      <c r="B135" s="8" t="s">
        <v>200</v>
      </c>
      <c r="C135">
        <f t="shared" ref="C135:C143" si="137">W135</f>
        <v>1</v>
      </c>
      <c r="D135" t="str">
        <f t="shared" ref="D135:D143" si="138">X135</f>
        <v>SG Scutro 3</v>
      </c>
      <c r="E135">
        <f t="shared" ref="E135:E143" si="139">Y135</f>
        <v>6</v>
      </c>
      <c r="F135">
        <f t="shared" ref="F135:F143" si="140">VALUE(LEFT(AC135,FIND(":",AC135)-1))</f>
        <v>205</v>
      </c>
      <c r="G135" s="1" t="s">
        <v>77</v>
      </c>
      <c r="H135" s="2">
        <f t="shared" ref="H135:H143" si="141">VALUE(RIGHT(AC135,LEN(AC135)-FIND(":",AC135)))</f>
        <v>136</v>
      </c>
      <c r="I135">
        <f t="shared" ref="I135:I143" si="142">2*Z135+AA135</f>
        <v>12</v>
      </c>
      <c r="J135" s="1" t="s">
        <v>77</v>
      </c>
      <c r="K135" s="2">
        <f t="shared" ref="K135:K143" si="143">AA135+2*AB135</f>
        <v>0</v>
      </c>
      <c r="L135" s="3"/>
      <c r="M135" s="3"/>
      <c r="N135" s="3"/>
      <c r="O135" s="9"/>
      <c r="S135" t="s">
        <v>201</v>
      </c>
      <c r="T135">
        <v>1</v>
      </c>
      <c r="U135" t="str">
        <f t="shared" si="90"/>
        <v xml:space="preserve"> (1. OS/BK1)</v>
      </c>
      <c r="W135" s="70">
        <v>1</v>
      </c>
      <c r="X135" s="70" t="s">
        <v>191</v>
      </c>
      <c r="Y135" s="70">
        <v>6</v>
      </c>
      <c r="Z135" s="70">
        <v>6</v>
      </c>
      <c r="AA135" s="70">
        <v>0</v>
      </c>
      <c r="AB135" s="70">
        <v>0</v>
      </c>
      <c r="AC135" s="71" t="s">
        <v>444</v>
      </c>
      <c r="AD135" s="71">
        <v>0.5</v>
      </c>
      <c r="AE135" s="4"/>
      <c r="AF135" s="4"/>
      <c r="AG135" s="4"/>
      <c r="AH135" s="4"/>
      <c r="AI135" s="4"/>
      <c r="AJ135" s="7"/>
    </row>
    <row r="136" spans="2:36" x14ac:dyDescent="0.35">
      <c r="C136">
        <f t="shared" si="137"/>
        <v>2</v>
      </c>
      <c r="D136" t="str">
        <f t="shared" si="138"/>
        <v>TuS Schutterwald 4</v>
      </c>
      <c r="E136">
        <f t="shared" si="139"/>
        <v>5</v>
      </c>
      <c r="F136">
        <f t="shared" si="140"/>
        <v>168</v>
      </c>
      <c r="G136" s="1" t="s">
        <v>77</v>
      </c>
      <c r="H136" s="2">
        <f t="shared" si="141"/>
        <v>157</v>
      </c>
      <c r="I136">
        <f t="shared" si="142"/>
        <v>8</v>
      </c>
      <c r="J136" s="1" t="s">
        <v>77</v>
      </c>
      <c r="K136" s="2">
        <f t="shared" si="143"/>
        <v>2</v>
      </c>
      <c r="L136" s="3"/>
      <c r="M136" s="3"/>
      <c r="N136" s="3"/>
      <c r="O136" s="9"/>
      <c r="S136" t="s">
        <v>201</v>
      </c>
      <c r="T136">
        <v>2</v>
      </c>
      <c r="U136" t="str">
        <f t="shared" si="90"/>
        <v xml:space="preserve"> (2. OS/BK1)</v>
      </c>
      <c r="W136" s="70">
        <v>2</v>
      </c>
      <c r="X136" s="70" t="s">
        <v>193</v>
      </c>
      <c r="Y136" s="70">
        <v>5</v>
      </c>
      <c r="Z136" s="70">
        <v>4</v>
      </c>
      <c r="AA136" s="70">
        <v>0</v>
      </c>
      <c r="AB136" s="70">
        <v>1</v>
      </c>
      <c r="AC136" s="72" t="s">
        <v>445</v>
      </c>
      <c r="AD136" s="71">
        <v>0.3347222222222222</v>
      </c>
      <c r="AE136" s="4"/>
      <c r="AF136" s="4"/>
      <c r="AG136" s="4"/>
      <c r="AH136" s="4"/>
      <c r="AI136" s="4"/>
      <c r="AJ136" s="7"/>
    </row>
    <row r="137" spans="2:36" x14ac:dyDescent="0.35">
      <c r="C137">
        <f t="shared" si="137"/>
        <v>3</v>
      </c>
      <c r="D137" t="str">
        <f t="shared" si="138"/>
        <v>HSG Renchtal 2</v>
      </c>
      <c r="E137">
        <f t="shared" si="139"/>
        <v>5</v>
      </c>
      <c r="F137">
        <f t="shared" si="140"/>
        <v>148</v>
      </c>
      <c r="G137" s="1" t="s">
        <v>77</v>
      </c>
      <c r="H137" s="2">
        <f t="shared" si="141"/>
        <v>138</v>
      </c>
      <c r="I137">
        <f t="shared" si="142"/>
        <v>8</v>
      </c>
      <c r="J137" s="1" t="s">
        <v>77</v>
      </c>
      <c r="K137" s="2">
        <f t="shared" si="143"/>
        <v>2</v>
      </c>
      <c r="L137" s="3"/>
      <c r="M137" s="3"/>
      <c r="N137" s="3"/>
      <c r="O137" s="9"/>
      <c r="S137" t="s">
        <v>201</v>
      </c>
      <c r="T137">
        <v>3</v>
      </c>
      <c r="U137" t="str">
        <f t="shared" si="90"/>
        <v xml:space="preserve"> (3. OS/BK1)</v>
      </c>
      <c r="W137" s="70">
        <v>3</v>
      </c>
      <c r="X137" s="70" t="s">
        <v>192</v>
      </c>
      <c r="Y137" s="70">
        <v>5</v>
      </c>
      <c r="Z137" s="70">
        <v>4</v>
      </c>
      <c r="AA137" s="70">
        <v>0</v>
      </c>
      <c r="AB137" s="70">
        <v>1</v>
      </c>
      <c r="AC137" s="71" t="s">
        <v>320</v>
      </c>
      <c r="AD137" s="71">
        <v>0.3347222222222222</v>
      </c>
      <c r="AE137" s="4"/>
      <c r="AF137" s="4"/>
      <c r="AG137" s="4"/>
      <c r="AH137" s="4"/>
      <c r="AI137" s="4"/>
      <c r="AJ137" s="7"/>
    </row>
    <row r="138" spans="2:36" x14ac:dyDescent="0.35">
      <c r="C138">
        <f t="shared" si="137"/>
        <v>4</v>
      </c>
      <c r="D138" t="str">
        <f t="shared" si="138"/>
        <v>HSG Nonnenweier/Ottenheim 3</v>
      </c>
      <c r="E138">
        <f t="shared" si="139"/>
        <v>5</v>
      </c>
      <c r="F138">
        <f t="shared" si="140"/>
        <v>138</v>
      </c>
      <c r="G138" s="1" t="s">
        <v>77</v>
      </c>
      <c r="H138" s="2">
        <f t="shared" si="141"/>
        <v>133</v>
      </c>
      <c r="I138">
        <f t="shared" si="142"/>
        <v>6</v>
      </c>
      <c r="J138" s="1" t="s">
        <v>77</v>
      </c>
      <c r="K138" s="2">
        <f t="shared" si="143"/>
        <v>4</v>
      </c>
      <c r="L138" s="3"/>
      <c r="M138" s="3"/>
      <c r="N138" s="3"/>
      <c r="O138" s="9"/>
      <c r="S138" t="s">
        <v>201</v>
      </c>
      <c r="T138">
        <v>4</v>
      </c>
      <c r="U138" t="str">
        <f t="shared" si="90"/>
        <v xml:space="preserve"> (4. OS/BK1)</v>
      </c>
      <c r="W138" s="70">
        <v>4</v>
      </c>
      <c r="X138" s="70" t="s">
        <v>194</v>
      </c>
      <c r="Y138" s="70">
        <v>5</v>
      </c>
      <c r="Z138" s="70">
        <v>3</v>
      </c>
      <c r="AA138" s="70">
        <v>0</v>
      </c>
      <c r="AB138" s="70">
        <v>2</v>
      </c>
      <c r="AC138" s="71" t="s">
        <v>321</v>
      </c>
      <c r="AD138" s="71">
        <v>0.25277777777777777</v>
      </c>
      <c r="AE138" s="4"/>
      <c r="AF138" s="4"/>
      <c r="AG138" s="4"/>
      <c r="AH138" s="4"/>
      <c r="AI138" s="4"/>
      <c r="AJ138" s="7"/>
    </row>
    <row r="139" spans="2:36" x14ac:dyDescent="0.35">
      <c r="C139">
        <f t="shared" si="137"/>
        <v>5</v>
      </c>
      <c r="D139" t="str">
        <f t="shared" si="138"/>
        <v>HTV Meißenheim 3</v>
      </c>
      <c r="E139">
        <f t="shared" si="139"/>
        <v>5</v>
      </c>
      <c r="F139">
        <f t="shared" si="140"/>
        <v>133</v>
      </c>
      <c r="G139" s="1" t="s">
        <v>77</v>
      </c>
      <c r="H139" s="2">
        <f t="shared" si="141"/>
        <v>146</v>
      </c>
      <c r="I139">
        <f t="shared" si="142"/>
        <v>4</v>
      </c>
      <c r="J139" s="1" t="s">
        <v>77</v>
      </c>
      <c r="K139" s="2">
        <f t="shared" si="143"/>
        <v>6</v>
      </c>
      <c r="L139" s="3"/>
      <c r="M139" s="3"/>
      <c r="N139" s="3"/>
      <c r="O139" s="9"/>
      <c r="S139" t="s">
        <v>201</v>
      </c>
      <c r="T139">
        <v>5</v>
      </c>
      <c r="U139" t="str">
        <f t="shared" si="90"/>
        <v xml:space="preserve"> (5. OS/BK1)</v>
      </c>
      <c r="W139" s="70">
        <v>5</v>
      </c>
      <c r="X139" s="70" t="s">
        <v>195</v>
      </c>
      <c r="Y139" s="70">
        <v>5</v>
      </c>
      <c r="Z139" s="70">
        <v>1</v>
      </c>
      <c r="AA139" s="70">
        <v>2</v>
      </c>
      <c r="AB139" s="70">
        <v>2</v>
      </c>
      <c r="AC139" s="71" t="s">
        <v>322</v>
      </c>
      <c r="AD139" s="71">
        <v>0.17083333333333334</v>
      </c>
      <c r="AE139" s="4"/>
      <c r="AF139" s="4"/>
      <c r="AG139" s="4"/>
      <c r="AH139" s="4"/>
      <c r="AI139" s="4"/>
      <c r="AJ139" s="7"/>
    </row>
    <row r="140" spans="2:36" x14ac:dyDescent="0.35">
      <c r="C140">
        <f t="shared" si="137"/>
        <v>6</v>
      </c>
      <c r="D140" t="str">
        <f t="shared" si="138"/>
        <v>SG Hornberg/Lauterbach/Triberg 3</v>
      </c>
      <c r="E140">
        <f t="shared" si="139"/>
        <v>5</v>
      </c>
      <c r="F140">
        <f t="shared" si="140"/>
        <v>142</v>
      </c>
      <c r="G140" s="1" t="s">
        <v>77</v>
      </c>
      <c r="H140" s="2">
        <f t="shared" si="141"/>
        <v>156</v>
      </c>
      <c r="I140">
        <f t="shared" si="142"/>
        <v>3</v>
      </c>
      <c r="J140" s="1" t="s">
        <v>77</v>
      </c>
      <c r="K140" s="2">
        <f t="shared" si="143"/>
        <v>7</v>
      </c>
      <c r="L140" s="3"/>
      <c r="M140" s="3"/>
      <c r="N140" s="3"/>
      <c r="O140" s="9"/>
      <c r="S140" t="s">
        <v>201</v>
      </c>
      <c r="T140">
        <v>6</v>
      </c>
      <c r="U140" t="str">
        <f t="shared" si="90"/>
        <v xml:space="preserve"> (6. OS/BK1)</v>
      </c>
      <c r="W140" s="70">
        <v>6</v>
      </c>
      <c r="X140" s="70" t="s">
        <v>196</v>
      </c>
      <c r="Y140" s="70">
        <v>5</v>
      </c>
      <c r="Z140" s="70">
        <v>1</v>
      </c>
      <c r="AA140" s="70">
        <v>1</v>
      </c>
      <c r="AB140" s="70">
        <v>3</v>
      </c>
      <c r="AC140" s="71" t="s">
        <v>295</v>
      </c>
      <c r="AD140" s="71">
        <v>0.12986111111111112</v>
      </c>
      <c r="AE140" s="4"/>
      <c r="AF140" s="4"/>
      <c r="AG140" s="4"/>
      <c r="AH140" s="4"/>
      <c r="AI140" s="4"/>
      <c r="AJ140" s="7"/>
    </row>
    <row r="141" spans="2:36" x14ac:dyDescent="0.35">
      <c r="C141">
        <f t="shared" si="137"/>
        <v>7</v>
      </c>
      <c r="D141" t="str">
        <f t="shared" si="138"/>
        <v>SG Ohlsbach/Elgersweier 3</v>
      </c>
      <c r="E141">
        <f t="shared" si="139"/>
        <v>3</v>
      </c>
      <c r="F141">
        <f t="shared" si="140"/>
        <v>100</v>
      </c>
      <c r="G141" s="1" t="s">
        <v>77</v>
      </c>
      <c r="H141" s="2">
        <f t="shared" si="141"/>
        <v>104</v>
      </c>
      <c r="I141">
        <f t="shared" si="142"/>
        <v>2</v>
      </c>
      <c r="J141" s="1" t="s">
        <v>77</v>
      </c>
      <c r="K141" s="2">
        <f t="shared" si="143"/>
        <v>4</v>
      </c>
      <c r="L141" s="3"/>
      <c r="M141" s="3"/>
      <c r="N141" s="3"/>
      <c r="O141" s="9"/>
      <c r="S141" t="s">
        <v>201</v>
      </c>
      <c r="T141">
        <v>7</v>
      </c>
      <c r="U141" t="str">
        <f t="shared" si="90"/>
        <v xml:space="preserve"> (7. OS/BK1)</v>
      </c>
      <c r="W141" s="70">
        <v>7</v>
      </c>
      <c r="X141" s="70" t="s">
        <v>198</v>
      </c>
      <c r="Y141" s="70">
        <v>3</v>
      </c>
      <c r="Z141" s="70">
        <v>1</v>
      </c>
      <c r="AA141" s="70">
        <v>0</v>
      </c>
      <c r="AB141" s="70">
        <v>2</v>
      </c>
      <c r="AC141" s="71" t="s">
        <v>228</v>
      </c>
      <c r="AD141" s="71">
        <v>8.611111111111111E-2</v>
      </c>
      <c r="AE141" s="4"/>
      <c r="AF141" s="4"/>
      <c r="AG141" s="4"/>
      <c r="AH141" s="4"/>
      <c r="AI141" s="4"/>
      <c r="AJ141" s="7"/>
    </row>
    <row r="142" spans="2:36" x14ac:dyDescent="0.35">
      <c r="C142">
        <f t="shared" si="137"/>
        <v>8</v>
      </c>
      <c r="D142" t="str">
        <f t="shared" si="138"/>
        <v>HGW Hofweier 3</v>
      </c>
      <c r="E142">
        <f t="shared" si="139"/>
        <v>5</v>
      </c>
      <c r="F142">
        <f t="shared" si="140"/>
        <v>144</v>
      </c>
      <c r="G142" s="1" t="s">
        <v>77</v>
      </c>
      <c r="H142" s="2">
        <f t="shared" si="141"/>
        <v>169</v>
      </c>
      <c r="I142">
        <f t="shared" si="142"/>
        <v>1</v>
      </c>
      <c r="J142" s="1" t="s">
        <v>77</v>
      </c>
      <c r="K142" s="2">
        <f t="shared" si="143"/>
        <v>9</v>
      </c>
      <c r="L142" s="3"/>
      <c r="M142" s="3"/>
      <c r="N142" s="3"/>
      <c r="O142" s="9"/>
      <c r="S142" t="s">
        <v>201</v>
      </c>
      <c r="T142">
        <v>8</v>
      </c>
      <c r="U142" t="str">
        <f t="shared" si="90"/>
        <v xml:space="preserve"> (8. OS/BK1)</v>
      </c>
      <c r="W142" s="70">
        <v>8</v>
      </c>
      <c r="X142" s="70" t="s">
        <v>197</v>
      </c>
      <c r="Y142" s="70">
        <v>5</v>
      </c>
      <c r="Z142" s="70">
        <v>0</v>
      </c>
      <c r="AA142" s="70">
        <v>1</v>
      </c>
      <c r="AB142" s="70">
        <v>4</v>
      </c>
      <c r="AC142" s="71" t="s">
        <v>296</v>
      </c>
      <c r="AD142" s="71">
        <v>4.791666666666667E-2</v>
      </c>
      <c r="AE142" s="4"/>
      <c r="AF142" s="4"/>
      <c r="AG142" s="4"/>
      <c r="AH142" s="4"/>
      <c r="AI142" s="4"/>
      <c r="AJ142" s="7"/>
    </row>
    <row r="143" spans="2:36" x14ac:dyDescent="0.35">
      <c r="C143">
        <f t="shared" si="137"/>
        <v>9</v>
      </c>
      <c r="D143" t="str">
        <f t="shared" si="138"/>
        <v>ETSV Offenburg</v>
      </c>
      <c r="E143">
        <f t="shared" si="139"/>
        <v>5</v>
      </c>
      <c r="F143">
        <f t="shared" si="140"/>
        <v>117</v>
      </c>
      <c r="G143" s="1" t="s">
        <v>77</v>
      </c>
      <c r="H143" s="2">
        <f t="shared" si="141"/>
        <v>156</v>
      </c>
      <c r="I143">
        <f t="shared" si="142"/>
        <v>0</v>
      </c>
      <c r="J143" s="1" t="s">
        <v>77</v>
      </c>
      <c r="K143" s="2">
        <f t="shared" si="143"/>
        <v>10</v>
      </c>
      <c r="L143" s="3"/>
      <c r="M143" s="3"/>
      <c r="N143" s="3"/>
      <c r="O143" s="9"/>
      <c r="S143" t="s">
        <v>201</v>
      </c>
      <c r="T143">
        <v>9</v>
      </c>
      <c r="U143" t="str">
        <f t="shared" si="90"/>
        <v xml:space="preserve"> (9. OS/BK1)</v>
      </c>
      <c r="W143" s="70">
        <v>9</v>
      </c>
      <c r="X143" s="70" t="s">
        <v>199</v>
      </c>
      <c r="Y143" s="70">
        <v>5</v>
      </c>
      <c r="Z143" s="70">
        <v>0</v>
      </c>
      <c r="AA143" s="70">
        <v>0</v>
      </c>
      <c r="AB143" s="70">
        <v>5</v>
      </c>
      <c r="AC143" s="71" t="s">
        <v>323</v>
      </c>
      <c r="AD143" s="71">
        <v>6.9444444444444441E-3</v>
      </c>
      <c r="AE143" s="4"/>
      <c r="AF143" s="4"/>
      <c r="AG143" s="4"/>
      <c r="AH143" s="4"/>
      <c r="AI143" s="4"/>
      <c r="AJ143" s="7"/>
    </row>
    <row r="144" spans="2:36" x14ac:dyDescent="0.35">
      <c r="G144" s="1"/>
      <c r="H144" s="2"/>
      <c r="J144" s="1"/>
      <c r="K144" s="2"/>
      <c r="L144" s="3"/>
      <c r="M144" s="3"/>
      <c r="N144" s="3"/>
      <c r="O144" s="9"/>
      <c r="V144" s="22" t="str">
        <f>B145</f>
        <v>BK2 OG/SW</v>
      </c>
      <c r="W144" s="65" t="s">
        <v>190</v>
      </c>
      <c r="X144" s="65" t="s">
        <v>0</v>
      </c>
      <c r="Y144" s="65" t="s">
        <v>1</v>
      </c>
      <c r="Z144" s="65" t="s">
        <v>2</v>
      </c>
      <c r="AA144" s="65" t="s">
        <v>3</v>
      </c>
      <c r="AB144" s="65" t="s">
        <v>4</v>
      </c>
      <c r="AC144" s="66" t="s">
        <v>5</v>
      </c>
      <c r="AD144" s="66" t="s">
        <v>6</v>
      </c>
      <c r="AE144" s="4"/>
      <c r="AF144" s="4"/>
      <c r="AG144" s="4"/>
      <c r="AH144" s="4"/>
      <c r="AI144" s="4"/>
      <c r="AJ144" s="7"/>
    </row>
    <row r="145" spans="2:36" x14ac:dyDescent="0.35">
      <c r="B145" s="8" t="s">
        <v>229</v>
      </c>
      <c r="C145">
        <f t="shared" ref="C145:C147" si="144">IF(X145="HB Kinzigtal 3",0,W145)</f>
        <v>1</v>
      </c>
      <c r="D145" t="str">
        <f t="shared" ref="D145:D148" si="145">X145</f>
        <v>TuS Altenheim 4</v>
      </c>
      <c r="E145">
        <f t="shared" ref="E145:E148" si="146">Y145</f>
        <v>3</v>
      </c>
      <c r="F145">
        <f t="shared" ref="F145:F148" si="147">VALUE(LEFT(AC145,FIND(":",AC145)-1))</f>
        <v>101</v>
      </c>
      <c r="G145" s="1" t="s">
        <v>77</v>
      </c>
      <c r="H145" s="2">
        <f t="shared" ref="H145:H148" si="148">VALUE(RIGHT(AC145,LEN(AC145)-FIND(":",AC145)))</f>
        <v>76</v>
      </c>
      <c r="I145">
        <f t="shared" ref="I145:I148" si="149">2*Z145+AA145</f>
        <v>6</v>
      </c>
      <c r="J145" s="1" t="s">
        <v>77</v>
      </c>
      <c r="K145" s="2">
        <f t="shared" ref="K145:K148" si="150">AA145+2*AB145</f>
        <v>0</v>
      </c>
      <c r="L145" s="3"/>
      <c r="M145" s="3"/>
      <c r="N145" s="3"/>
      <c r="O145" s="9"/>
      <c r="S145" t="s">
        <v>207</v>
      </c>
      <c r="T145">
        <v>1</v>
      </c>
      <c r="U145" t="str">
        <f t="shared" ref="U145:U147" si="151">" ("&amp;T145&amp;". "&amp;S145&amp;")"</f>
        <v xml:space="preserve"> (1. OS/BK2)</v>
      </c>
      <c r="W145" s="65">
        <v>1</v>
      </c>
      <c r="X145" s="65" t="s">
        <v>203</v>
      </c>
      <c r="Y145" s="65">
        <v>3</v>
      </c>
      <c r="Z145" s="65">
        <v>3</v>
      </c>
      <c r="AA145" s="65">
        <v>0</v>
      </c>
      <c r="AB145" s="65">
        <v>0</v>
      </c>
      <c r="AC145" s="68" t="s">
        <v>292</v>
      </c>
      <c r="AD145" s="66">
        <v>0.25</v>
      </c>
      <c r="AE145" s="4"/>
      <c r="AF145" s="4"/>
      <c r="AG145" s="4"/>
      <c r="AH145" s="4"/>
      <c r="AI145" s="4"/>
      <c r="AJ145" s="7"/>
    </row>
    <row r="146" spans="2:36" x14ac:dyDescent="0.35">
      <c r="C146">
        <f t="shared" si="144"/>
        <v>2</v>
      </c>
      <c r="D146" t="str">
        <f t="shared" si="145"/>
        <v>TV Friesenheim</v>
      </c>
      <c r="E146">
        <f t="shared" si="146"/>
        <v>2</v>
      </c>
      <c r="F146">
        <f t="shared" si="147"/>
        <v>74</v>
      </c>
      <c r="G146" s="1" t="s">
        <v>77</v>
      </c>
      <c r="H146" s="2">
        <f t="shared" si="148"/>
        <v>61</v>
      </c>
      <c r="I146">
        <f t="shared" si="149"/>
        <v>2</v>
      </c>
      <c r="J146" s="1" t="s">
        <v>77</v>
      </c>
      <c r="K146" s="2">
        <f t="shared" si="150"/>
        <v>2</v>
      </c>
      <c r="L146" s="3"/>
      <c r="M146" s="3"/>
      <c r="N146" s="3"/>
      <c r="O146" s="9"/>
      <c r="S146" t="s">
        <v>207</v>
      </c>
      <c r="T146">
        <v>2</v>
      </c>
      <c r="U146" t="str">
        <f t="shared" si="151"/>
        <v xml:space="preserve"> (2. OS/BK2)</v>
      </c>
      <c r="W146" s="65">
        <v>2</v>
      </c>
      <c r="X146" s="65" t="s">
        <v>204</v>
      </c>
      <c r="Y146" s="65">
        <v>2</v>
      </c>
      <c r="Z146" s="65">
        <v>1</v>
      </c>
      <c r="AA146" s="65">
        <v>0</v>
      </c>
      <c r="AB146" s="65">
        <v>1</v>
      </c>
      <c r="AC146" s="68" t="s">
        <v>324</v>
      </c>
      <c r="AD146" s="66">
        <v>8.4722222222222227E-2</v>
      </c>
      <c r="AE146" s="4"/>
      <c r="AF146" s="4"/>
      <c r="AG146" s="4"/>
      <c r="AH146" s="4"/>
      <c r="AI146" s="4"/>
      <c r="AJ146" s="7"/>
    </row>
    <row r="147" spans="2:36" x14ac:dyDescent="0.35">
      <c r="C147">
        <f t="shared" si="144"/>
        <v>3</v>
      </c>
      <c r="D147" t="str">
        <f t="shared" si="145"/>
        <v>SG Gutach/Wolfach 3</v>
      </c>
      <c r="E147">
        <f t="shared" si="146"/>
        <v>2</v>
      </c>
      <c r="F147">
        <f t="shared" si="147"/>
        <v>48</v>
      </c>
      <c r="G147" s="1" t="s">
        <v>77</v>
      </c>
      <c r="H147" s="2">
        <f t="shared" si="148"/>
        <v>65</v>
      </c>
      <c r="I147">
        <f t="shared" si="149"/>
        <v>0</v>
      </c>
      <c r="J147" s="1" t="s">
        <v>77</v>
      </c>
      <c r="K147" s="2">
        <f t="shared" si="150"/>
        <v>4</v>
      </c>
      <c r="L147" s="3"/>
      <c r="M147" s="3"/>
      <c r="N147" s="3"/>
      <c r="O147" s="9"/>
      <c r="S147" t="s">
        <v>207</v>
      </c>
      <c r="T147">
        <v>3</v>
      </c>
      <c r="U147" t="str">
        <f t="shared" si="151"/>
        <v xml:space="preserve"> (3. OS/BK2)</v>
      </c>
      <c r="W147" s="65">
        <v>3</v>
      </c>
      <c r="X147" s="65" t="s">
        <v>206</v>
      </c>
      <c r="Y147" s="65">
        <v>2</v>
      </c>
      <c r="Z147" s="65">
        <v>0</v>
      </c>
      <c r="AA147" s="65">
        <v>0</v>
      </c>
      <c r="AB147" s="65">
        <v>2</v>
      </c>
      <c r="AC147" s="68" t="s">
        <v>325</v>
      </c>
      <c r="AD147" s="66">
        <v>2.7777777777777779E-3</v>
      </c>
      <c r="AE147" s="4"/>
      <c r="AF147" s="4"/>
      <c r="AG147" s="4"/>
      <c r="AH147" s="4"/>
      <c r="AI147" s="4"/>
      <c r="AJ147" s="7"/>
    </row>
    <row r="148" spans="2:36" x14ac:dyDescent="0.35">
      <c r="C148">
        <f>IF(X148="HB Kinzigtal 3",0,W148)</f>
        <v>0</v>
      </c>
      <c r="D148" s="15" t="str">
        <f t="shared" si="145"/>
        <v>HB Kinzigtal 3</v>
      </c>
      <c r="E148">
        <f t="shared" si="146"/>
        <v>1</v>
      </c>
      <c r="F148">
        <f t="shared" si="147"/>
        <v>21</v>
      </c>
      <c r="G148" s="1" t="s">
        <v>77</v>
      </c>
      <c r="H148" s="2">
        <f t="shared" si="148"/>
        <v>42</v>
      </c>
      <c r="I148">
        <f t="shared" si="149"/>
        <v>0</v>
      </c>
      <c r="J148" s="1" t="s">
        <v>77</v>
      </c>
      <c r="K148" s="2">
        <f t="shared" si="150"/>
        <v>2</v>
      </c>
      <c r="L148" s="3"/>
      <c r="M148" s="3"/>
      <c r="N148" s="3"/>
      <c r="O148" s="9"/>
      <c r="W148" s="65">
        <v>4</v>
      </c>
      <c r="X148" s="65" t="s">
        <v>205</v>
      </c>
      <c r="Y148" s="65">
        <v>1</v>
      </c>
      <c r="Z148" s="65">
        <v>0</v>
      </c>
      <c r="AA148" s="65">
        <v>0</v>
      </c>
      <c r="AB148" s="65">
        <v>1</v>
      </c>
      <c r="AC148" s="68" t="s">
        <v>230</v>
      </c>
      <c r="AD148" s="66">
        <v>1.3888888888888889E-3</v>
      </c>
      <c r="AE148" s="4"/>
      <c r="AF148" s="4"/>
      <c r="AG148" s="4"/>
      <c r="AH148" s="4"/>
      <c r="AI148" s="4"/>
      <c r="AJ148" s="7"/>
    </row>
    <row r="149" spans="2:36" x14ac:dyDescent="0.35">
      <c r="G149" s="1"/>
      <c r="H149" s="2"/>
      <c r="J149" s="1"/>
      <c r="K149" s="2"/>
      <c r="L149" s="3"/>
      <c r="M149" s="3"/>
      <c r="N149" s="3"/>
      <c r="O149" s="9"/>
      <c r="V149" s="22" t="str">
        <f>B150</f>
        <v>BK FR/OR-N</v>
      </c>
      <c r="W149" s="65" t="s">
        <v>190</v>
      </c>
      <c r="X149" s="65" t="s">
        <v>0</v>
      </c>
      <c r="Y149" s="65" t="s">
        <v>1</v>
      </c>
      <c r="Z149" s="65" t="s">
        <v>2</v>
      </c>
      <c r="AA149" s="65" t="s">
        <v>3</v>
      </c>
      <c r="AB149" s="65" t="s">
        <v>4</v>
      </c>
      <c r="AC149" s="66" t="s">
        <v>5</v>
      </c>
      <c r="AD149" s="66" t="s">
        <v>6</v>
      </c>
      <c r="AE149" s="4"/>
      <c r="AF149" s="4"/>
      <c r="AG149" s="4"/>
      <c r="AH149" s="4"/>
      <c r="AI149" s="4"/>
      <c r="AJ149" s="7"/>
    </row>
    <row r="150" spans="2:36" x14ac:dyDescent="0.35">
      <c r="B150" s="8" t="s">
        <v>161</v>
      </c>
      <c r="C150">
        <f t="shared" ref="C150:C161" si="152">W150</f>
        <v>1</v>
      </c>
      <c r="D150" t="str">
        <f t="shared" ref="D150:D161" si="153">X150</f>
        <v>SG Köndringen/Teningen 4</v>
      </c>
      <c r="E150">
        <f t="shared" ref="E150:E161" si="154">Y150</f>
        <v>5</v>
      </c>
      <c r="F150">
        <f t="shared" ref="F150:F161" si="155">VALUE(LEFT(AC150,FIND(":",AC150)-1))</f>
        <v>167</v>
      </c>
      <c r="G150" s="1" t="s">
        <v>77</v>
      </c>
      <c r="H150" s="2">
        <f t="shared" ref="H150:H161" si="156">VALUE(RIGHT(AC150,LEN(AC150)-FIND(":",AC150)))</f>
        <v>132</v>
      </c>
      <c r="I150">
        <f t="shared" ref="I150:I161" si="157">2*Z150+AA150</f>
        <v>8</v>
      </c>
      <c r="J150" s="1" t="s">
        <v>77</v>
      </c>
      <c r="K150" s="2">
        <f t="shared" ref="K150:K161" si="158">AA150+2*AB150</f>
        <v>2</v>
      </c>
      <c r="L150" s="3">
        <f t="shared" ref="L150:L155" si="159">IF(E150=0,0,I150/E150)</f>
        <v>1.6</v>
      </c>
      <c r="M150" s="3">
        <f t="shared" ref="M150:M155" si="160">IF(E150=0,0,(F150-H150)/E150)</f>
        <v>7</v>
      </c>
      <c r="N150" s="3">
        <f t="shared" ref="N150:N161" si="161">IF(E150=0,0,F150/E150)</f>
        <v>33.4</v>
      </c>
      <c r="O150" s="9"/>
      <c r="W150" s="65">
        <v>1</v>
      </c>
      <c r="X150" s="65" t="s">
        <v>147</v>
      </c>
      <c r="Y150" s="65">
        <v>5</v>
      </c>
      <c r="Z150" s="65">
        <v>4</v>
      </c>
      <c r="AA150" s="65">
        <v>0</v>
      </c>
      <c r="AB150" s="65">
        <v>1</v>
      </c>
      <c r="AC150" s="66" t="s">
        <v>475</v>
      </c>
      <c r="AD150" s="66">
        <v>0.3347222222222222</v>
      </c>
      <c r="AE150" s="4"/>
      <c r="AF150" s="4"/>
      <c r="AG150" s="4"/>
      <c r="AH150" s="4"/>
      <c r="AI150" s="4"/>
      <c r="AJ150" s="7"/>
    </row>
    <row r="151" spans="2:36" x14ac:dyDescent="0.35">
      <c r="C151">
        <f t="shared" si="152"/>
        <v>2</v>
      </c>
      <c r="D151" t="str">
        <f t="shared" si="153"/>
        <v>SG Freiburg 3</v>
      </c>
      <c r="E151">
        <f t="shared" si="154"/>
        <v>5</v>
      </c>
      <c r="F151">
        <f t="shared" si="155"/>
        <v>169</v>
      </c>
      <c r="G151" s="1" t="s">
        <v>77</v>
      </c>
      <c r="H151" s="2">
        <f t="shared" si="156"/>
        <v>149</v>
      </c>
      <c r="I151">
        <f t="shared" si="157"/>
        <v>8</v>
      </c>
      <c r="J151" s="1" t="s">
        <v>77</v>
      </c>
      <c r="K151" s="2">
        <f t="shared" si="158"/>
        <v>2</v>
      </c>
      <c r="L151" s="3">
        <f t="shared" si="159"/>
        <v>1.6</v>
      </c>
      <c r="M151" s="3">
        <f t="shared" si="160"/>
        <v>4</v>
      </c>
      <c r="N151" s="3">
        <f t="shared" si="161"/>
        <v>33.799999999999997</v>
      </c>
      <c r="O151" s="9"/>
      <c r="W151" s="65">
        <v>2</v>
      </c>
      <c r="X151" s="65" t="s">
        <v>148</v>
      </c>
      <c r="Y151" s="65">
        <v>5</v>
      </c>
      <c r="Z151" s="65">
        <v>4</v>
      </c>
      <c r="AA151" s="65">
        <v>0</v>
      </c>
      <c r="AB151" s="65">
        <v>1</v>
      </c>
      <c r="AC151" s="66" t="s">
        <v>476</v>
      </c>
      <c r="AD151" s="66">
        <v>0.3347222222222222</v>
      </c>
      <c r="AE151" s="4"/>
      <c r="AF151" s="4"/>
      <c r="AG151" s="4"/>
      <c r="AH151" s="4"/>
      <c r="AI151" s="4"/>
      <c r="AJ151" s="7"/>
    </row>
    <row r="152" spans="2:36" x14ac:dyDescent="0.35">
      <c r="C152">
        <f t="shared" si="152"/>
        <v>3</v>
      </c>
      <c r="D152" t="str">
        <f t="shared" si="153"/>
        <v>Freiburger TS 1844 2</v>
      </c>
      <c r="E152">
        <f t="shared" si="154"/>
        <v>6</v>
      </c>
      <c r="F152">
        <f t="shared" si="155"/>
        <v>176</v>
      </c>
      <c r="G152" s="1" t="s">
        <v>77</v>
      </c>
      <c r="H152" s="2">
        <f t="shared" si="156"/>
        <v>172</v>
      </c>
      <c r="I152">
        <f t="shared" si="157"/>
        <v>6</v>
      </c>
      <c r="J152" s="1" t="s">
        <v>77</v>
      </c>
      <c r="K152" s="2">
        <f t="shared" si="158"/>
        <v>6</v>
      </c>
      <c r="L152" s="3">
        <f t="shared" si="159"/>
        <v>1</v>
      </c>
      <c r="M152" s="3">
        <f t="shared" si="160"/>
        <v>0.66666666666666663</v>
      </c>
      <c r="N152" s="3">
        <f t="shared" si="161"/>
        <v>29.333333333333332</v>
      </c>
      <c r="O152" s="9"/>
      <c r="W152" s="65">
        <v>3</v>
      </c>
      <c r="X152" s="65" t="s">
        <v>149</v>
      </c>
      <c r="Y152" s="65">
        <v>6</v>
      </c>
      <c r="Z152" s="65">
        <v>3</v>
      </c>
      <c r="AA152" s="65">
        <v>0</v>
      </c>
      <c r="AB152" s="65">
        <v>3</v>
      </c>
      <c r="AC152" s="66" t="s">
        <v>477</v>
      </c>
      <c r="AD152" s="66">
        <v>0.25416666666666665</v>
      </c>
      <c r="AE152" s="4"/>
      <c r="AF152" s="4"/>
      <c r="AG152" s="4"/>
      <c r="AH152" s="4"/>
      <c r="AI152" s="4"/>
      <c r="AJ152" s="7"/>
    </row>
    <row r="153" spans="2:36" x14ac:dyDescent="0.35">
      <c r="C153">
        <f t="shared" si="152"/>
        <v>4</v>
      </c>
      <c r="D153" t="str">
        <f t="shared" si="153"/>
        <v>TuS Oberhausen 2</v>
      </c>
      <c r="E153">
        <f t="shared" si="154"/>
        <v>5</v>
      </c>
      <c r="F153">
        <f t="shared" si="155"/>
        <v>131</v>
      </c>
      <c r="G153" s="1" t="s">
        <v>77</v>
      </c>
      <c r="H153" s="2">
        <f t="shared" si="156"/>
        <v>150</v>
      </c>
      <c r="I153">
        <f t="shared" si="157"/>
        <v>4</v>
      </c>
      <c r="J153" s="1" t="s">
        <v>77</v>
      </c>
      <c r="K153" s="2">
        <f t="shared" si="158"/>
        <v>6</v>
      </c>
      <c r="L153" s="3">
        <f t="shared" si="159"/>
        <v>0.8</v>
      </c>
      <c r="M153" s="3">
        <f t="shared" si="160"/>
        <v>-3.8</v>
      </c>
      <c r="N153" s="3">
        <f t="shared" si="161"/>
        <v>26.2</v>
      </c>
      <c r="O153" s="9"/>
      <c r="W153" s="65">
        <v>4</v>
      </c>
      <c r="X153" s="65" t="s">
        <v>151</v>
      </c>
      <c r="Y153" s="65">
        <v>5</v>
      </c>
      <c r="Z153" s="65">
        <v>2</v>
      </c>
      <c r="AA153" s="65">
        <v>0</v>
      </c>
      <c r="AB153" s="65">
        <v>3</v>
      </c>
      <c r="AC153" s="68" t="s">
        <v>478</v>
      </c>
      <c r="AD153" s="66">
        <v>0.17083333333333334</v>
      </c>
      <c r="AE153" s="4"/>
      <c r="AF153" s="4"/>
      <c r="AG153" s="4"/>
      <c r="AH153" s="4"/>
      <c r="AI153" s="4"/>
      <c r="AJ153" s="7"/>
    </row>
    <row r="154" spans="2:36" x14ac:dyDescent="0.35">
      <c r="C154">
        <f t="shared" si="152"/>
        <v>5</v>
      </c>
      <c r="D154" t="str">
        <f t="shared" si="153"/>
        <v>TSV March 2</v>
      </c>
      <c r="E154">
        <f t="shared" si="154"/>
        <v>5</v>
      </c>
      <c r="F154">
        <f t="shared" si="155"/>
        <v>127</v>
      </c>
      <c r="G154" s="1" t="s">
        <v>77</v>
      </c>
      <c r="H154" s="2">
        <f t="shared" si="156"/>
        <v>141</v>
      </c>
      <c r="I154">
        <f t="shared" si="157"/>
        <v>4</v>
      </c>
      <c r="J154" s="1" t="s">
        <v>77</v>
      </c>
      <c r="K154" s="2">
        <f t="shared" si="158"/>
        <v>6</v>
      </c>
      <c r="L154" s="3">
        <f t="shared" si="159"/>
        <v>0.8</v>
      </c>
      <c r="M154" s="3">
        <f t="shared" si="160"/>
        <v>-2.8</v>
      </c>
      <c r="N154" s="3">
        <f t="shared" si="161"/>
        <v>25.4</v>
      </c>
      <c r="O154" s="9"/>
      <c r="W154" s="65">
        <v>5</v>
      </c>
      <c r="X154" s="65" t="s">
        <v>150</v>
      </c>
      <c r="Y154" s="65">
        <v>5</v>
      </c>
      <c r="Z154" s="65">
        <v>2</v>
      </c>
      <c r="AA154" s="65">
        <v>0</v>
      </c>
      <c r="AB154" s="65">
        <v>3</v>
      </c>
      <c r="AC154" s="66" t="s">
        <v>479</v>
      </c>
      <c r="AD154" s="66">
        <v>0.17083333333333334</v>
      </c>
      <c r="AE154" s="4"/>
      <c r="AF154" s="4"/>
      <c r="AG154" s="4"/>
      <c r="AH154" s="4"/>
      <c r="AI154" s="4"/>
      <c r="AJ154" s="7"/>
    </row>
    <row r="155" spans="2:36" x14ac:dyDescent="0.35">
      <c r="C155">
        <f t="shared" si="152"/>
        <v>6</v>
      </c>
      <c r="D155" t="str">
        <f t="shared" si="153"/>
        <v>SG Waldkirch/Denzlingen 3</v>
      </c>
      <c r="E155">
        <f t="shared" si="154"/>
        <v>4</v>
      </c>
      <c r="F155">
        <f t="shared" si="155"/>
        <v>95</v>
      </c>
      <c r="G155" s="1" t="s">
        <v>77</v>
      </c>
      <c r="H155" s="2">
        <f t="shared" si="156"/>
        <v>121</v>
      </c>
      <c r="I155">
        <f t="shared" si="157"/>
        <v>0</v>
      </c>
      <c r="J155" s="1" t="s">
        <v>77</v>
      </c>
      <c r="K155" s="2">
        <f t="shared" si="158"/>
        <v>8</v>
      </c>
      <c r="L155" s="3">
        <f t="shared" si="159"/>
        <v>0</v>
      </c>
      <c r="M155" s="3">
        <f t="shared" si="160"/>
        <v>-6.5</v>
      </c>
      <c r="N155" s="3">
        <f t="shared" si="161"/>
        <v>23.75</v>
      </c>
      <c r="O155" s="9"/>
      <c r="W155" s="65">
        <v>6</v>
      </c>
      <c r="X155" s="65" t="s">
        <v>152</v>
      </c>
      <c r="Y155" s="65">
        <v>4</v>
      </c>
      <c r="Z155" s="65">
        <v>0</v>
      </c>
      <c r="AA155" s="65">
        <v>0</v>
      </c>
      <c r="AB155" s="65">
        <v>4</v>
      </c>
      <c r="AC155" s="68" t="s">
        <v>480</v>
      </c>
      <c r="AD155" s="66">
        <v>5.5555555555555558E-3</v>
      </c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V156" s="22" t="str">
        <f>B157</f>
        <v>BK FR/OR-S</v>
      </c>
      <c r="W156" s="65" t="s">
        <v>190</v>
      </c>
      <c r="X156" s="65" t="s">
        <v>0</v>
      </c>
      <c r="Y156" s="65" t="s">
        <v>1</v>
      </c>
      <c r="Z156" s="65" t="s">
        <v>2</v>
      </c>
      <c r="AA156" s="65" t="s">
        <v>3</v>
      </c>
      <c r="AB156" s="65" t="s">
        <v>4</v>
      </c>
      <c r="AC156" s="66" t="s">
        <v>5</v>
      </c>
      <c r="AD156" s="66" t="s">
        <v>6</v>
      </c>
      <c r="AE156" s="4"/>
      <c r="AF156" s="4"/>
      <c r="AG156" s="4"/>
      <c r="AH156" s="4"/>
      <c r="AI156" s="4"/>
      <c r="AJ156" s="7"/>
    </row>
    <row r="157" spans="2:36" x14ac:dyDescent="0.35">
      <c r="B157" s="8" t="s">
        <v>162</v>
      </c>
      <c r="C157">
        <f t="shared" si="152"/>
        <v>1</v>
      </c>
      <c r="D157" t="str">
        <f t="shared" si="153"/>
        <v>HG Müllheim/Neuenburg 3</v>
      </c>
      <c r="E157">
        <f t="shared" si="154"/>
        <v>3</v>
      </c>
      <c r="F157">
        <f t="shared" si="155"/>
        <v>86</v>
      </c>
      <c r="G157" s="1" t="s">
        <v>77</v>
      </c>
      <c r="H157" s="2">
        <f t="shared" si="156"/>
        <v>71</v>
      </c>
      <c r="I157">
        <f t="shared" si="157"/>
        <v>6</v>
      </c>
      <c r="J157" s="1" t="s">
        <v>77</v>
      </c>
      <c r="K157" s="2">
        <f t="shared" si="158"/>
        <v>0</v>
      </c>
      <c r="L157" s="3">
        <f t="shared" ref="L157:L161" si="162">IF(E157=0,0,I157/E157)</f>
        <v>2</v>
      </c>
      <c r="M157" s="3">
        <f t="shared" ref="M157:M161" si="163">IF(E157=0,0,(F157-H157)/E157)</f>
        <v>5</v>
      </c>
      <c r="N157" s="3">
        <f t="shared" si="161"/>
        <v>28.666666666666668</v>
      </c>
      <c r="O157" s="9"/>
      <c r="W157" s="65">
        <v>1</v>
      </c>
      <c r="X157" s="65" t="s">
        <v>156</v>
      </c>
      <c r="Y157" s="65">
        <v>3</v>
      </c>
      <c r="Z157" s="65">
        <v>3</v>
      </c>
      <c r="AA157" s="65">
        <v>0</v>
      </c>
      <c r="AB157" s="65">
        <v>0</v>
      </c>
      <c r="AC157" s="68" t="s">
        <v>328</v>
      </c>
      <c r="AD157" s="66">
        <v>0.25</v>
      </c>
      <c r="AE157" s="4"/>
      <c r="AF157" s="4"/>
      <c r="AG157" s="4"/>
      <c r="AH157" s="4"/>
      <c r="AI157" s="4"/>
      <c r="AJ157" s="7"/>
    </row>
    <row r="158" spans="2:36" x14ac:dyDescent="0.35">
      <c r="C158">
        <f t="shared" si="152"/>
        <v>2</v>
      </c>
      <c r="D158" t="str">
        <f t="shared" si="153"/>
        <v>HandBall Löwen Heitersheim 2</v>
      </c>
      <c r="E158">
        <f t="shared" si="154"/>
        <v>3</v>
      </c>
      <c r="F158">
        <f t="shared" si="155"/>
        <v>101</v>
      </c>
      <c r="G158" s="1" t="s">
        <v>77</v>
      </c>
      <c r="H158" s="2">
        <f t="shared" si="156"/>
        <v>82</v>
      </c>
      <c r="I158">
        <f t="shared" si="157"/>
        <v>4</v>
      </c>
      <c r="J158" s="1" t="s">
        <v>77</v>
      </c>
      <c r="K158" s="2">
        <f t="shared" si="158"/>
        <v>2</v>
      </c>
      <c r="L158" s="3">
        <f t="shared" si="162"/>
        <v>1.3333333333333333</v>
      </c>
      <c r="M158" s="3">
        <f t="shared" si="163"/>
        <v>6.333333333333333</v>
      </c>
      <c r="N158" s="3">
        <f t="shared" si="161"/>
        <v>33.666666666666664</v>
      </c>
      <c r="O158" s="9"/>
      <c r="W158" s="65">
        <v>2</v>
      </c>
      <c r="X158" s="65" t="s">
        <v>155</v>
      </c>
      <c r="Y158" s="65">
        <v>3</v>
      </c>
      <c r="Z158" s="65">
        <v>2</v>
      </c>
      <c r="AA158" s="65">
        <v>0</v>
      </c>
      <c r="AB158" s="65">
        <v>1</v>
      </c>
      <c r="AC158" s="68" t="s">
        <v>481</v>
      </c>
      <c r="AD158" s="66">
        <v>0.16805555555555557</v>
      </c>
      <c r="AE158" s="4"/>
      <c r="AF158" s="4"/>
      <c r="AG158" s="4"/>
      <c r="AH158" s="4"/>
      <c r="AI158" s="4"/>
      <c r="AJ158" s="7"/>
    </row>
    <row r="159" spans="2:36" x14ac:dyDescent="0.35">
      <c r="C159">
        <f t="shared" si="152"/>
        <v>3</v>
      </c>
      <c r="D159" t="str">
        <f t="shared" si="153"/>
        <v>TV Zell</v>
      </c>
      <c r="E159">
        <f t="shared" si="154"/>
        <v>3</v>
      </c>
      <c r="F159">
        <f t="shared" si="155"/>
        <v>78</v>
      </c>
      <c r="G159" s="1" t="s">
        <v>77</v>
      </c>
      <c r="H159" s="2">
        <f t="shared" si="156"/>
        <v>73</v>
      </c>
      <c r="I159">
        <f t="shared" si="157"/>
        <v>3</v>
      </c>
      <c r="J159" s="1" t="s">
        <v>77</v>
      </c>
      <c r="K159" s="2">
        <f t="shared" si="158"/>
        <v>3</v>
      </c>
      <c r="L159" s="3">
        <f t="shared" si="162"/>
        <v>1</v>
      </c>
      <c r="M159" s="3">
        <f t="shared" si="163"/>
        <v>1.6666666666666667</v>
      </c>
      <c r="N159" s="3">
        <f t="shared" si="161"/>
        <v>26</v>
      </c>
      <c r="O159" s="9"/>
      <c r="W159" s="65">
        <v>3</v>
      </c>
      <c r="X159" s="65" t="s">
        <v>153</v>
      </c>
      <c r="Y159" s="65">
        <v>3</v>
      </c>
      <c r="Z159" s="65">
        <v>1</v>
      </c>
      <c r="AA159" s="65">
        <v>1</v>
      </c>
      <c r="AB159" s="65">
        <v>1</v>
      </c>
      <c r="AC159" s="68" t="s">
        <v>154</v>
      </c>
      <c r="AD159" s="66">
        <v>0.12708333333333333</v>
      </c>
      <c r="AE159" s="4"/>
      <c r="AF159" s="4"/>
      <c r="AG159" s="4"/>
      <c r="AH159" s="4"/>
      <c r="AI159" s="4"/>
      <c r="AJ159" s="7"/>
    </row>
    <row r="160" spans="2:36" x14ac:dyDescent="0.35">
      <c r="C160">
        <f t="shared" si="152"/>
        <v>4</v>
      </c>
      <c r="D160" t="str">
        <f t="shared" si="153"/>
        <v>TV Todtnau 2</v>
      </c>
      <c r="E160">
        <f t="shared" si="154"/>
        <v>4</v>
      </c>
      <c r="F160">
        <f t="shared" si="155"/>
        <v>97</v>
      </c>
      <c r="G160" s="1" t="s">
        <v>77</v>
      </c>
      <c r="H160" s="2">
        <f t="shared" si="156"/>
        <v>108</v>
      </c>
      <c r="I160">
        <f t="shared" si="157"/>
        <v>2</v>
      </c>
      <c r="J160" s="1" t="s">
        <v>77</v>
      </c>
      <c r="K160" s="2">
        <f t="shared" si="158"/>
        <v>6</v>
      </c>
      <c r="L160" s="3">
        <f t="shared" si="162"/>
        <v>0.5</v>
      </c>
      <c r="M160" s="3">
        <f t="shared" si="163"/>
        <v>-2.75</v>
      </c>
      <c r="N160" s="3">
        <f t="shared" si="161"/>
        <v>24.25</v>
      </c>
      <c r="O160" s="9"/>
      <c r="W160" s="65">
        <v>4</v>
      </c>
      <c r="X160" s="65" t="s">
        <v>157</v>
      </c>
      <c r="Y160" s="65">
        <v>4</v>
      </c>
      <c r="Z160" s="65">
        <v>0</v>
      </c>
      <c r="AA160" s="65">
        <v>2</v>
      </c>
      <c r="AB160" s="65">
        <v>2</v>
      </c>
      <c r="AC160" s="68" t="s">
        <v>482</v>
      </c>
      <c r="AD160" s="66">
        <v>8.7499999999999994E-2</v>
      </c>
      <c r="AE160" s="4"/>
      <c r="AF160" s="4"/>
      <c r="AG160" s="4"/>
      <c r="AH160" s="4"/>
      <c r="AI160" s="4"/>
      <c r="AJ160" s="7"/>
    </row>
    <row r="161" spans="2:36" x14ac:dyDescent="0.35">
      <c r="C161">
        <f t="shared" si="152"/>
        <v>5</v>
      </c>
      <c r="D161" t="str">
        <f t="shared" si="153"/>
        <v>TV Neustadt</v>
      </c>
      <c r="E161">
        <f t="shared" si="154"/>
        <v>3</v>
      </c>
      <c r="F161">
        <f t="shared" si="155"/>
        <v>68</v>
      </c>
      <c r="G161" s="1" t="s">
        <v>77</v>
      </c>
      <c r="H161" s="2">
        <f t="shared" si="156"/>
        <v>96</v>
      </c>
      <c r="I161">
        <f t="shared" si="157"/>
        <v>1</v>
      </c>
      <c r="J161" s="1" t="s">
        <v>77</v>
      </c>
      <c r="K161" s="2">
        <f t="shared" si="158"/>
        <v>5</v>
      </c>
      <c r="L161" s="3">
        <f t="shared" si="162"/>
        <v>0.33333333333333331</v>
      </c>
      <c r="M161" s="3">
        <f t="shared" si="163"/>
        <v>-9.3333333333333339</v>
      </c>
      <c r="N161" s="3">
        <f t="shared" si="161"/>
        <v>22.666666666666668</v>
      </c>
      <c r="O161" s="9"/>
      <c r="W161" s="65">
        <v>5</v>
      </c>
      <c r="X161" s="65" t="s">
        <v>158</v>
      </c>
      <c r="Y161" s="65">
        <v>3</v>
      </c>
      <c r="Z161" s="65">
        <v>0</v>
      </c>
      <c r="AA161" s="65">
        <v>1</v>
      </c>
      <c r="AB161" s="65">
        <v>2</v>
      </c>
      <c r="AC161" s="66" t="s">
        <v>231</v>
      </c>
      <c r="AD161" s="66">
        <v>4.5138888888888888E-2</v>
      </c>
      <c r="AE161" s="4"/>
      <c r="AF161" s="4"/>
      <c r="AG161" s="4"/>
      <c r="AH161" s="4"/>
      <c r="AI161" s="4"/>
      <c r="AJ161" s="7"/>
    </row>
    <row r="162" spans="2:36" x14ac:dyDescent="0.35">
      <c r="G162" s="1"/>
      <c r="H162" s="2"/>
      <c r="J162" s="1"/>
      <c r="K162" s="2"/>
      <c r="L162" s="3"/>
      <c r="M162" s="3"/>
      <c r="N162" s="3"/>
      <c r="O162" s="9"/>
      <c r="V162" s="29" t="str">
        <f>B163</f>
        <v>BK FR/OR</v>
      </c>
      <c r="W162" s="5"/>
      <c r="X162" s="5"/>
      <c r="Y162" s="5"/>
      <c r="Z162" s="5"/>
      <c r="AA162" s="5"/>
      <c r="AB162" s="5"/>
      <c r="AC162" s="6"/>
      <c r="AD162" s="6"/>
      <c r="AE162" s="4"/>
      <c r="AF162" s="4"/>
      <c r="AG162" s="4"/>
      <c r="AH162" s="4"/>
      <c r="AI162" s="4"/>
      <c r="AJ162" s="7"/>
    </row>
    <row r="163" spans="2:36" x14ac:dyDescent="0.35">
      <c r="B163" s="8" t="s">
        <v>146</v>
      </c>
      <c r="C163">
        <v>1</v>
      </c>
      <c r="D163" t="str">
        <f>D150</f>
        <v>SG Köndringen/Teningen 4</v>
      </c>
      <c r="G163" s="1"/>
      <c r="H163" s="2"/>
      <c r="J163" s="1"/>
      <c r="K163" s="2"/>
      <c r="L163" s="3"/>
      <c r="M163" s="3"/>
      <c r="N163" s="3"/>
      <c r="O163" s="9"/>
      <c r="S163" t="s">
        <v>159</v>
      </c>
      <c r="T163">
        <v>1</v>
      </c>
      <c r="U163" t="str">
        <f t="shared" ref="U163:U173" si="164">" ("&amp;T163&amp;". "&amp;S163&amp;")"</f>
        <v xml:space="preserve"> (1. BK1)</v>
      </c>
      <c r="W163" s="5"/>
      <c r="X163" s="5"/>
      <c r="Y163" s="5"/>
      <c r="Z163" s="5"/>
      <c r="AA163" s="5"/>
      <c r="AB163" s="5"/>
      <c r="AC163" s="6"/>
      <c r="AD163" s="6"/>
      <c r="AE163" s="4"/>
      <c r="AF163" s="4"/>
      <c r="AG163" s="4"/>
      <c r="AH163" s="4"/>
      <c r="AI163" s="4"/>
      <c r="AJ163" s="7"/>
    </row>
    <row r="164" spans="2:36" x14ac:dyDescent="0.35">
      <c r="C164">
        <v>2</v>
      </c>
      <c r="D164" t="str">
        <f>D157</f>
        <v>HG Müllheim/Neuenburg 3</v>
      </c>
      <c r="G164" s="1"/>
      <c r="H164" s="2"/>
      <c r="J164" s="1"/>
      <c r="K164" s="2"/>
      <c r="L164" s="3"/>
      <c r="M164" s="3"/>
      <c r="N164" s="3"/>
      <c r="O164" s="9"/>
      <c r="S164" t="s">
        <v>159</v>
      </c>
      <c r="T164">
        <v>2</v>
      </c>
      <c r="U164" t="str">
        <f t="shared" si="164"/>
        <v xml:space="preserve"> (2. BK1)</v>
      </c>
      <c r="W164" s="5"/>
      <c r="X164" s="5"/>
      <c r="Y164" s="5"/>
      <c r="Z164" s="5"/>
      <c r="AA164" s="5"/>
      <c r="AB164" s="5"/>
      <c r="AC164" s="6"/>
      <c r="AD164" s="6"/>
      <c r="AE164" s="4"/>
      <c r="AF164" s="4"/>
      <c r="AG164" s="4"/>
      <c r="AH164" s="4"/>
      <c r="AI164" s="4"/>
      <c r="AJ164" s="7"/>
    </row>
    <row r="165" spans="2:36" x14ac:dyDescent="0.35">
      <c r="C165">
        <v>3</v>
      </c>
      <c r="D165" t="str">
        <f>D151</f>
        <v>SG Freiburg 3</v>
      </c>
      <c r="G165" s="1"/>
      <c r="H165" s="2"/>
      <c r="J165" s="1"/>
      <c r="K165" s="2"/>
      <c r="L165" s="3"/>
      <c r="M165" s="3"/>
      <c r="N165" s="3"/>
      <c r="O165" s="9"/>
      <c r="S165" t="s">
        <v>159</v>
      </c>
      <c r="T165">
        <v>3</v>
      </c>
      <c r="U165" t="str">
        <f t="shared" si="164"/>
        <v xml:space="preserve"> (3. BK1)</v>
      </c>
      <c r="W165" s="5"/>
      <c r="X165" s="5"/>
      <c r="Y165" s="5"/>
      <c r="Z165" s="5"/>
      <c r="AA165" s="5"/>
      <c r="AB165" s="5"/>
      <c r="AC165" s="6"/>
      <c r="AD165" s="6"/>
      <c r="AE165" s="4"/>
      <c r="AF165" s="4"/>
      <c r="AG165" s="4"/>
      <c r="AH165" s="4"/>
      <c r="AI165" s="4"/>
      <c r="AJ165" s="7"/>
    </row>
    <row r="166" spans="2:36" x14ac:dyDescent="0.35">
      <c r="C166">
        <v>4</v>
      </c>
      <c r="D166" t="str">
        <f>D158</f>
        <v>HandBall Löwen Heitersheim 2</v>
      </c>
      <c r="G166" s="1"/>
      <c r="H166" s="2"/>
      <c r="J166" s="1"/>
      <c r="K166" s="2"/>
      <c r="L166" s="3"/>
      <c r="M166" s="3"/>
      <c r="N166" s="3"/>
      <c r="O166" s="9"/>
      <c r="S166" t="s">
        <v>159</v>
      </c>
      <c r="T166">
        <v>4</v>
      </c>
      <c r="U166" t="str">
        <f t="shared" si="164"/>
        <v xml:space="preserve"> (4. BK1)</v>
      </c>
      <c r="W166" s="5"/>
      <c r="X166" s="5"/>
      <c r="Y166" s="5"/>
      <c r="Z166" s="5"/>
      <c r="AA166" s="5"/>
      <c r="AB166" s="5"/>
      <c r="AC166" s="6"/>
      <c r="AD166" s="6"/>
      <c r="AE166" s="4"/>
      <c r="AF166" s="4"/>
      <c r="AG166" s="4"/>
      <c r="AH166" s="4"/>
      <c r="AI166" s="4"/>
      <c r="AJ166" s="7"/>
    </row>
    <row r="167" spans="2:36" x14ac:dyDescent="0.35">
      <c r="C167">
        <v>5</v>
      </c>
      <c r="D167" t="str">
        <f>D152</f>
        <v>Freiburger TS 1844 2</v>
      </c>
      <c r="G167" s="1"/>
      <c r="H167" s="2"/>
      <c r="J167" s="1"/>
      <c r="K167" s="2"/>
      <c r="L167" s="3"/>
      <c r="M167" s="3"/>
      <c r="N167" s="3"/>
      <c r="O167" s="9"/>
      <c r="S167" t="s">
        <v>159</v>
      </c>
      <c r="T167">
        <v>5</v>
      </c>
      <c r="U167" t="str">
        <f t="shared" si="164"/>
        <v xml:space="preserve"> (5. BK1)</v>
      </c>
      <c r="W167" s="5"/>
      <c r="X167" s="5"/>
      <c r="Y167" s="5"/>
      <c r="Z167" s="5"/>
      <c r="AA167" s="5"/>
      <c r="AB167" s="5"/>
      <c r="AC167" s="6"/>
      <c r="AD167" s="6"/>
      <c r="AE167" s="4"/>
      <c r="AF167" s="4"/>
      <c r="AG167" s="4"/>
      <c r="AH167" s="4"/>
      <c r="AI167" s="4"/>
      <c r="AJ167" s="7"/>
    </row>
    <row r="168" spans="2:36" x14ac:dyDescent="0.35">
      <c r="C168">
        <v>6</v>
      </c>
      <c r="D168" t="str">
        <f>D159</f>
        <v>TV Zell</v>
      </c>
      <c r="G168" s="1"/>
      <c r="H168" s="2"/>
      <c r="J168" s="1"/>
      <c r="K168" s="2"/>
      <c r="L168" s="3"/>
      <c r="M168" s="3"/>
      <c r="N168" s="3"/>
      <c r="O168" s="9"/>
      <c r="S168" t="s">
        <v>159</v>
      </c>
      <c r="T168">
        <v>6</v>
      </c>
      <c r="U168" t="str">
        <f t="shared" si="164"/>
        <v xml:space="preserve"> (6. BK1)</v>
      </c>
      <c r="W168" s="5"/>
      <c r="X168" s="5"/>
      <c r="Y168" s="5"/>
      <c r="Z168" s="5"/>
      <c r="AA168" s="5"/>
      <c r="AB168" s="5"/>
      <c r="AC168" s="6"/>
      <c r="AD168" s="6"/>
      <c r="AE168" s="4"/>
      <c r="AF168" s="4"/>
      <c r="AG168" s="4"/>
      <c r="AH168" s="4"/>
      <c r="AI168" s="4"/>
      <c r="AJ168" s="7"/>
    </row>
    <row r="169" spans="2:36" x14ac:dyDescent="0.35">
      <c r="C169">
        <v>7</v>
      </c>
      <c r="D169" t="str">
        <f>D153</f>
        <v>TuS Oberhausen 2</v>
      </c>
      <c r="G169" s="1"/>
      <c r="H169" s="2"/>
      <c r="J169" s="1"/>
      <c r="K169" s="2"/>
      <c r="L169" s="3"/>
      <c r="M169" s="3"/>
      <c r="N169" s="3"/>
      <c r="O169" s="9"/>
      <c r="S169" t="s">
        <v>159</v>
      </c>
      <c r="T169">
        <v>7</v>
      </c>
      <c r="U169" t="str">
        <f t="shared" si="164"/>
        <v xml:space="preserve"> (7. BK1)</v>
      </c>
      <c r="W169" s="5"/>
      <c r="X169" s="5"/>
      <c r="Y169" s="5"/>
      <c r="Z169" s="5"/>
      <c r="AA169" s="5"/>
      <c r="AB169" s="5"/>
      <c r="AC169" s="6"/>
      <c r="AD169" s="6"/>
      <c r="AE169" s="4"/>
      <c r="AF169" s="4"/>
      <c r="AG169" s="4"/>
      <c r="AH169" s="4"/>
      <c r="AI169" s="4"/>
      <c r="AJ169" s="7"/>
    </row>
    <row r="170" spans="2:36" x14ac:dyDescent="0.35">
      <c r="C170">
        <v>8</v>
      </c>
      <c r="D170" t="str">
        <f>D160</f>
        <v>TV Todtnau 2</v>
      </c>
      <c r="G170" s="1"/>
      <c r="H170" s="2"/>
      <c r="J170" s="1"/>
      <c r="K170" s="2"/>
      <c r="L170" s="3"/>
      <c r="M170" s="3"/>
      <c r="N170" s="3"/>
      <c r="O170" s="9"/>
      <c r="S170" t="s">
        <v>159</v>
      </c>
      <c r="T170">
        <v>8</v>
      </c>
      <c r="U170" t="str">
        <f t="shared" si="164"/>
        <v xml:space="preserve"> (8. BK1)</v>
      </c>
      <c r="W170" s="5"/>
      <c r="X170" s="5"/>
      <c r="Y170" s="5"/>
      <c r="Z170" s="5"/>
      <c r="AA170" s="5"/>
      <c r="AB170" s="5"/>
      <c r="AC170" s="6"/>
      <c r="AD170" s="6"/>
      <c r="AE170" s="4"/>
      <c r="AF170" s="4"/>
      <c r="AG170" s="4"/>
      <c r="AH170" s="4"/>
      <c r="AI170" s="4"/>
      <c r="AJ170" s="7"/>
    </row>
    <row r="171" spans="2:36" x14ac:dyDescent="0.35">
      <c r="C171">
        <v>9</v>
      </c>
      <c r="D171" t="str">
        <f>D154</f>
        <v>TSV March 2</v>
      </c>
      <c r="G171" s="1"/>
      <c r="H171" s="2"/>
      <c r="J171" s="1"/>
      <c r="K171" s="2"/>
      <c r="L171" s="3"/>
      <c r="M171" s="3"/>
      <c r="N171" s="3"/>
      <c r="O171" s="9"/>
      <c r="S171" t="s">
        <v>159</v>
      </c>
      <c r="T171">
        <v>9</v>
      </c>
      <c r="U171" t="str">
        <f t="shared" si="164"/>
        <v xml:space="preserve"> (9. BK1)</v>
      </c>
      <c r="W171" s="5"/>
      <c r="X171" s="5"/>
      <c r="Y171" s="5"/>
      <c r="Z171" s="5"/>
      <c r="AA171" s="5"/>
      <c r="AB171" s="5"/>
      <c r="AC171" s="6"/>
      <c r="AD171" s="6"/>
      <c r="AE171" s="4"/>
      <c r="AF171" s="4"/>
      <c r="AG171" s="4"/>
      <c r="AH171" s="4"/>
      <c r="AI171" s="4"/>
      <c r="AJ171" s="7"/>
    </row>
    <row r="172" spans="2:36" x14ac:dyDescent="0.35">
      <c r="C172">
        <v>10</v>
      </c>
      <c r="D172" t="str">
        <f>D161</f>
        <v>TV Neustadt</v>
      </c>
      <c r="G172" s="1"/>
      <c r="H172" s="2"/>
      <c r="J172" s="1"/>
      <c r="K172" s="2"/>
      <c r="L172" s="3"/>
      <c r="M172" s="3"/>
      <c r="N172" s="3"/>
      <c r="O172" s="9"/>
      <c r="S172" t="s">
        <v>159</v>
      </c>
      <c r="T172">
        <v>10</v>
      </c>
      <c r="U172" t="str">
        <f t="shared" si="164"/>
        <v xml:space="preserve"> (10. BK1)</v>
      </c>
      <c r="W172" s="5"/>
      <c r="X172" s="5"/>
      <c r="Y172" s="5"/>
      <c r="Z172" s="5"/>
      <c r="AA172" s="5"/>
      <c r="AB172" s="5"/>
      <c r="AC172" s="6"/>
      <c r="AD172" s="6"/>
      <c r="AE172" s="4"/>
      <c r="AF172" s="4"/>
      <c r="AG172" s="4"/>
      <c r="AH172" s="4"/>
      <c r="AI172" s="4"/>
      <c r="AJ172" s="7"/>
    </row>
    <row r="173" spans="2:36" x14ac:dyDescent="0.35">
      <c r="C173">
        <v>11</v>
      </c>
      <c r="D173" t="str">
        <f>D155</f>
        <v>SG Waldkirch/Denzlingen 3</v>
      </c>
      <c r="G173" s="1"/>
      <c r="H173" s="2"/>
      <c r="J173" s="1"/>
      <c r="K173" s="2"/>
      <c r="L173" s="3"/>
      <c r="M173" s="3"/>
      <c r="N173" s="3"/>
      <c r="O173" s="9"/>
      <c r="S173" t="s">
        <v>159</v>
      </c>
      <c r="T173">
        <v>11</v>
      </c>
      <c r="U173" t="str">
        <f t="shared" si="164"/>
        <v xml:space="preserve"> (11. BK1)</v>
      </c>
      <c r="W173" s="5"/>
      <c r="X173" s="5"/>
      <c r="Y173" s="5"/>
      <c r="Z173" s="5"/>
      <c r="AA173" s="5"/>
      <c r="AB173" s="5"/>
      <c r="AC173" s="6"/>
      <c r="AD173" s="6"/>
      <c r="AE173" s="4"/>
      <c r="AF173" s="4"/>
      <c r="AG173" s="4"/>
      <c r="AH173" s="4"/>
      <c r="AI173" s="4"/>
      <c r="AJ173" s="7"/>
    </row>
    <row r="174" spans="2:36" x14ac:dyDescent="0.35">
      <c r="G174" s="1"/>
      <c r="H174" s="2"/>
      <c r="J174" s="1"/>
      <c r="K174" s="2"/>
      <c r="L174" s="3"/>
      <c r="M174" s="3"/>
      <c r="N174" s="3"/>
      <c r="O174" s="9"/>
      <c r="W174" s="5"/>
      <c r="X174" s="5"/>
      <c r="Y174" s="5"/>
      <c r="Z174" s="5"/>
      <c r="AA174" s="5"/>
      <c r="AB174" s="5"/>
      <c r="AC174" s="6"/>
      <c r="AD174" s="6"/>
      <c r="AE174" s="4"/>
      <c r="AF174" s="4"/>
      <c r="AG174" s="4"/>
      <c r="AH174" s="4"/>
      <c r="AI174" s="4"/>
      <c r="AJ174" s="7"/>
    </row>
    <row r="175" spans="2:36" x14ac:dyDescent="0.35">
      <c r="B175" s="8" t="s">
        <v>132</v>
      </c>
      <c r="G175" s="1"/>
      <c r="H175" s="2"/>
      <c r="J175" s="1"/>
      <c r="K175" s="2"/>
      <c r="L175" s="3"/>
      <c r="M175" s="3"/>
      <c r="N175" s="3"/>
      <c r="O175" s="9"/>
      <c r="W175" s="5"/>
      <c r="X175" s="5"/>
      <c r="Y175" s="5"/>
      <c r="Z175" s="5"/>
      <c r="AA175" s="5"/>
      <c r="AB175" s="5"/>
      <c r="AC175" s="6"/>
      <c r="AD175" s="6"/>
      <c r="AE175" s="4"/>
      <c r="AF175" s="4"/>
      <c r="AG175" s="4"/>
      <c r="AH175" s="4"/>
      <c r="AI175" s="4"/>
      <c r="AJ175" s="7"/>
    </row>
    <row r="176" spans="2:36" x14ac:dyDescent="0.35">
      <c r="B176" s="8"/>
      <c r="C176">
        <v>1</v>
      </c>
      <c r="D176" t="str">
        <f t="shared" ref="D176:D186" si="165">D8&amp;U8</f>
        <v>TuS Steißlingen (1. OL)</v>
      </c>
      <c r="G176" s="1"/>
      <c r="H176" s="2"/>
      <c r="J176" s="1"/>
      <c r="K176" s="2"/>
      <c r="L176" s="3"/>
      <c r="M176" s="3"/>
      <c r="N176" s="3"/>
      <c r="O176" s="9"/>
      <c r="W176" s="5"/>
      <c r="X176" s="5"/>
      <c r="Y176" s="5"/>
      <c r="Z176" s="5"/>
      <c r="AA176" s="5"/>
      <c r="AB176" s="5"/>
      <c r="AC176" s="6"/>
      <c r="AD176" s="6"/>
      <c r="AE176" s="4"/>
      <c r="AF176" s="4"/>
      <c r="AG176" s="4"/>
      <c r="AH176" s="4"/>
      <c r="AI176" s="4"/>
      <c r="AJ176" s="7"/>
    </row>
    <row r="177" spans="2:36" x14ac:dyDescent="0.35">
      <c r="B177" s="8"/>
      <c r="C177">
        <v>2</v>
      </c>
      <c r="D177" t="str">
        <f t="shared" si="165"/>
        <v>HSG Konstanz 2 (2. OL)</v>
      </c>
      <c r="G177" s="1"/>
      <c r="H177" s="2"/>
      <c r="J177" s="1"/>
      <c r="K177" s="2"/>
      <c r="L177" s="3"/>
      <c r="M177" s="3"/>
      <c r="N177" s="3"/>
      <c r="O177" s="9"/>
      <c r="W177" s="5"/>
      <c r="X177" s="5"/>
      <c r="Y177" s="5"/>
      <c r="Z177" s="5"/>
      <c r="AA177" s="5"/>
      <c r="AB177" s="5"/>
      <c r="AC177" s="6"/>
      <c r="AD177" s="6"/>
      <c r="AE177" s="4"/>
      <c r="AF177" s="4"/>
      <c r="AG177" s="4"/>
      <c r="AH177" s="4"/>
      <c r="AI177" s="4"/>
      <c r="AJ177" s="7"/>
    </row>
    <row r="178" spans="2:36" x14ac:dyDescent="0.35">
      <c r="B178" s="8"/>
      <c r="C178">
        <v>3</v>
      </c>
      <c r="D178" t="str">
        <f t="shared" si="165"/>
        <v>HTV Meißenheim (3. OL)</v>
      </c>
      <c r="G178" s="1"/>
      <c r="H178" s="2"/>
      <c r="J178" s="1"/>
      <c r="K178" s="2"/>
      <c r="L178" s="3"/>
      <c r="M178" s="3"/>
      <c r="N178" s="3"/>
      <c r="O178" s="9"/>
      <c r="W178" s="5"/>
      <c r="X178" s="5"/>
      <c r="Y178" s="5"/>
      <c r="Z178" s="5"/>
      <c r="AA178" s="5"/>
      <c r="AB178" s="5"/>
      <c r="AC178" s="6"/>
      <c r="AD178" s="6"/>
      <c r="AE178" s="4"/>
      <c r="AF178" s="4"/>
      <c r="AG178" s="4"/>
      <c r="AH178" s="4"/>
      <c r="AI178" s="4"/>
      <c r="AJ178" s="7"/>
    </row>
    <row r="179" spans="2:36" x14ac:dyDescent="0.35">
      <c r="B179" s="8"/>
      <c r="C179">
        <v>4</v>
      </c>
      <c r="D179" t="str">
        <f t="shared" si="165"/>
        <v>TuS Altenheim (4. OL)</v>
      </c>
      <c r="G179" s="1"/>
      <c r="H179" s="2"/>
      <c r="J179" s="1"/>
      <c r="K179" s="2"/>
      <c r="L179" s="3"/>
      <c r="M179" s="3"/>
      <c r="N179" s="3"/>
      <c r="O179" s="9"/>
      <c r="W179" s="5"/>
      <c r="X179" s="5"/>
      <c r="Y179" s="5"/>
      <c r="Z179" s="5"/>
      <c r="AA179" s="5"/>
      <c r="AB179" s="5"/>
      <c r="AC179" s="6"/>
      <c r="AD179" s="6"/>
      <c r="AE179" s="4"/>
      <c r="AF179" s="4"/>
      <c r="AG179" s="4"/>
      <c r="AH179" s="4"/>
      <c r="AI179" s="4"/>
      <c r="AJ179" s="7"/>
    </row>
    <row r="180" spans="2:36" x14ac:dyDescent="0.35">
      <c r="B180" s="8"/>
      <c r="C180">
        <v>5</v>
      </c>
      <c r="D180" t="str">
        <f t="shared" si="165"/>
        <v>TV Oberkirch (5. OL)</v>
      </c>
      <c r="G180" s="1"/>
      <c r="H180" s="2"/>
      <c r="J180" s="1"/>
      <c r="K180" s="2"/>
      <c r="L180" s="3"/>
      <c r="M180" s="3"/>
      <c r="N180" s="3"/>
      <c r="O180" s="9"/>
      <c r="W180" s="5"/>
      <c r="X180" s="5"/>
      <c r="Y180" s="5"/>
      <c r="Z180" s="5"/>
      <c r="AA180" s="5"/>
      <c r="AB180" s="5"/>
      <c r="AC180" s="6"/>
      <c r="AD180" s="6"/>
      <c r="AE180" s="4"/>
      <c r="AF180" s="4"/>
      <c r="AG180" s="4"/>
      <c r="AH180" s="4"/>
      <c r="AI180" s="4"/>
      <c r="AJ180" s="7"/>
    </row>
    <row r="181" spans="2:36" x14ac:dyDescent="0.35">
      <c r="B181" s="8"/>
      <c r="C181">
        <v>6</v>
      </c>
      <c r="D181" t="str">
        <f t="shared" si="165"/>
        <v>SG Muggensturm/Kuppenheim (6. OL)</v>
      </c>
      <c r="G181" s="1"/>
      <c r="H181" s="2"/>
      <c r="J181" s="1"/>
      <c r="K181" s="2"/>
      <c r="L181" s="3"/>
      <c r="M181" s="3"/>
      <c r="N181" s="3"/>
      <c r="O181" s="9"/>
      <c r="W181" s="5"/>
      <c r="X181" s="5"/>
      <c r="Y181" s="5"/>
      <c r="Z181" s="5"/>
      <c r="AA181" s="5"/>
      <c r="AB181" s="5"/>
      <c r="AC181" s="6"/>
      <c r="AD181" s="6"/>
      <c r="AE181" s="4"/>
      <c r="AF181" s="4"/>
      <c r="AG181" s="4"/>
      <c r="AH181" s="4"/>
      <c r="AI181" s="4"/>
      <c r="AJ181" s="7"/>
    </row>
    <row r="182" spans="2:36" x14ac:dyDescent="0.35">
      <c r="B182" s="8"/>
      <c r="C182">
        <v>7</v>
      </c>
      <c r="D182" t="str">
        <f t="shared" si="165"/>
        <v>SG Kenzingen/Herbolzheim (7. OL)</v>
      </c>
      <c r="G182" s="1"/>
      <c r="H182" s="2"/>
      <c r="J182" s="1"/>
      <c r="K182" s="2"/>
      <c r="L182" s="3"/>
      <c r="M182" s="3"/>
      <c r="N182" s="3"/>
      <c r="O182" s="9"/>
      <c r="W182" s="5"/>
      <c r="X182" s="5"/>
      <c r="Y182" s="5"/>
      <c r="Z182" s="5"/>
      <c r="AA182" s="5"/>
      <c r="AB182" s="5"/>
      <c r="AC182" s="6"/>
      <c r="AD182" s="6"/>
      <c r="AE182" s="4"/>
      <c r="AF182" s="4"/>
      <c r="AG182" s="4"/>
      <c r="AH182" s="4"/>
      <c r="AI182" s="4"/>
      <c r="AJ182" s="7"/>
    </row>
    <row r="183" spans="2:36" x14ac:dyDescent="0.35">
      <c r="B183" s="8"/>
      <c r="C183">
        <v>8</v>
      </c>
      <c r="D183" t="str">
        <f t="shared" si="165"/>
        <v>TV Ehingen (8. OL)</v>
      </c>
      <c r="G183" s="1"/>
      <c r="H183" s="2"/>
      <c r="J183" s="1"/>
      <c r="K183" s="2"/>
      <c r="L183" s="3"/>
      <c r="M183" s="3"/>
      <c r="N183" s="3"/>
      <c r="O183" s="9"/>
      <c r="W183" s="5"/>
      <c r="X183" s="5"/>
      <c r="Y183" s="5"/>
      <c r="Z183" s="5"/>
      <c r="AA183" s="5"/>
      <c r="AB183" s="5"/>
      <c r="AC183" s="6"/>
      <c r="AD183" s="6"/>
      <c r="AE183" s="4"/>
      <c r="AF183" s="4"/>
      <c r="AG183" s="4"/>
      <c r="AH183" s="4"/>
      <c r="AI183" s="4"/>
      <c r="AJ183" s="7"/>
    </row>
    <row r="184" spans="2:36" x14ac:dyDescent="0.35">
      <c r="B184" s="8"/>
      <c r="C184">
        <v>9</v>
      </c>
      <c r="D184" t="str">
        <f t="shared" si="165"/>
        <v>SG Ohlsbach/Elgersweier (9. OL)</v>
      </c>
      <c r="G184" s="1"/>
      <c r="H184" s="2"/>
      <c r="J184" s="1"/>
      <c r="K184" s="2"/>
      <c r="L184" s="3"/>
      <c r="M184" s="3"/>
      <c r="N184" s="3"/>
      <c r="O184" s="9"/>
      <c r="W184" s="5"/>
      <c r="X184" s="5"/>
      <c r="Y184" s="5"/>
      <c r="Z184" s="5"/>
      <c r="AA184" s="5"/>
      <c r="AB184" s="5"/>
      <c r="AC184" s="6"/>
      <c r="AD184" s="6"/>
      <c r="AE184" s="4"/>
      <c r="AF184" s="4"/>
      <c r="AG184" s="4"/>
      <c r="AH184" s="4"/>
      <c r="AI184" s="4"/>
      <c r="AJ184" s="7"/>
    </row>
    <row r="185" spans="2:36" x14ac:dyDescent="0.35">
      <c r="B185" s="8"/>
      <c r="C185">
        <v>10</v>
      </c>
      <c r="D185" t="str">
        <f t="shared" si="165"/>
        <v>SG Kappelwindeck/Steinbach (10. OL)</v>
      </c>
      <c r="G185" s="1"/>
      <c r="H185" s="2"/>
      <c r="J185" s="1"/>
      <c r="K185" s="2"/>
      <c r="L185" s="3"/>
      <c r="M185" s="3"/>
      <c r="N185" s="3"/>
      <c r="O185" s="9"/>
      <c r="W185" s="5"/>
      <c r="X185" s="5"/>
      <c r="Y185" s="5"/>
      <c r="Z185" s="5"/>
      <c r="AA185" s="5"/>
      <c r="AB185" s="5"/>
      <c r="AC185" s="6"/>
      <c r="AD185" s="6"/>
      <c r="AE185" s="4"/>
      <c r="AF185" s="4"/>
      <c r="AG185" s="4"/>
      <c r="AH185" s="4"/>
      <c r="AI185" s="4"/>
      <c r="AJ185" s="7"/>
    </row>
    <row r="186" spans="2:36" x14ac:dyDescent="0.35">
      <c r="B186" s="8"/>
      <c r="C186">
        <v>11</v>
      </c>
      <c r="D186" t="str">
        <f t="shared" si="165"/>
        <v>BSV Phönix Sinzheim (11. OL)</v>
      </c>
      <c r="G186" s="1"/>
      <c r="H186" s="2"/>
      <c r="J186" s="1"/>
      <c r="K186" s="2"/>
      <c r="L186" s="3"/>
      <c r="M186" s="3"/>
      <c r="N186" s="3"/>
      <c r="O186" s="9"/>
      <c r="W186" s="5"/>
      <c r="X186" s="5"/>
      <c r="Y186" s="5"/>
      <c r="Z186" s="5"/>
      <c r="AA186" s="5"/>
      <c r="AB186" s="5"/>
      <c r="AC186" s="6"/>
      <c r="AD186" s="6"/>
      <c r="AE186" s="4"/>
      <c r="AF186" s="4"/>
      <c r="AG186" s="4"/>
      <c r="AH186" s="4"/>
      <c r="AI186" s="4"/>
      <c r="AJ186" s="7"/>
    </row>
    <row r="187" spans="2:36" x14ac:dyDescent="0.35">
      <c r="B187" s="8"/>
      <c r="C187">
        <v>12</v>
      </c>
      <c r="D187" s="10" t="str" cm="1">
        <f t="array" ref="D187">INDEX(D$23:D$51,H187)&amp;INDEX(U$23:U$51,H187)</f>
        <v>TSV Alemannia Freiburg-Zähringen (1. LL-S)</v>
      </c>
      <c r="G187" s="1"/>
      <c r="H187">
        <f>VLOOKUP(1,P$23:R$51,3,FALSE)</f>
        <v>16</v>
      </c>
      <c r="J187" s="1"/>
      <c r="K187" s="2"/>
      <c r="L187" s="3"/>
      <c r="M187" s="3"/>
      <c r="N187" s="3"/>
      <c r="O187" s="9"/>
      <c r="W187" s="5"/>
      <c r="X187" s="5"/>
      <c r="Y187" s="5"/>
      <c r="Z187" s="5"/>
      <c r="AA187" s="5"/>
      <c r="AB187" s="5"/>
      <c r="AC187" s="6"/>
      <c r="AD187" s="6"/>
      <c r="AE187" s="4"/>
      <c r="AF187" s="4"/>
      <c r="AG187" s="4"/>
      <c r="AH187" s="4"/>
      <c r="AI187" s="4"/>
      <c r="AJ187" s="7"/>
    </row>
    <row r="188" spans="2:36" x14ac:dyDescent="0.35">
      <c r="B188" s="8"/>
      <c r="C188">
        <v>13</v>
      </c>
      <c r="D188" s="10" t="str" cm="1">
        <f t="array" ref="D188">INDEX(D$23:D$51,H188)&amp;INDEX(U$23:U$51,H188)</f>
        <v>HSG Nonnenweier/Ottenheim (1. LL-N)</v>
      </c>
      <c r="G188" s="1"/>
      <c r="H188">
        <f>VLOOKUP(2,P$23:R$51,3,FALSE)</f>
        <v>1</v>
      </c>
      <c r="J188" s="1"/>
      <c r="K188" s="2"/>
      <c r="L188" s="3"/>
      <c r="M188" s="3"/>
      <c r="N188" s="3"/>
      <c r="O188" s="9"/>
      <c r="W188" s="5"/>
      <c r="X188" s="5"/>
      <c r="Y188" s="5"/>
      <c r="Z188" s="5"/>
      <c r="AA188" s="5"/>
      <c r="AB188" s="5"/>
      <c r="AC188" s="6"/>
      <c r="AD188" s="6"/>
      <c r="AE188" s="4"/>
      <c r="AF188" s="4"/>
      <c r="AG188" s="4"/>
      <c r="AH188" s="4"/>
      <c r="AI188" s="4"/>
      <c r="AJ188" s="7"/>
    </row>
    <row r="189" spans="2:36" x14ac:dyDescent="0.35">
      <c r="B189" s="8"/>
      <c r="C189">
        <v>14</v>
      </c>
      <c r="D189" t="str">
        <f>D19&amp;U19</f>
        <v>TuS Helmlingen (12. OL)</v>
      </c>
      <c r="G189" s="1"/>
      <c r="J189" s="1"/>
      <c r="K189" s="2"/>
      <c r="L189" s="3"/>
      <c r="M189" s="3"/>
      <c r="N189" s="3"/>
      <c r="O189" s="9"/>
      <c r="W189" s="5"/>
      <c r="X189" s="5"/>
      <c r="Y189" s="5"/>
      <c r="Z189" s="5"/>
      <c r="AA189" s="5"/>
      <c r="AB189" s="5"/>
      <c r="AC189" s="6"/>
      <c r="AD189" s="6"/>
      <c r="AE189" s="4"/>
      <c r="AF189" s="4"/>
      <c r="AG189" s="4"/>
      <c r="AH189" s="4"/>
      <c r="AI189" s="4"/>
      <c r="AJ189" s="7"/>
    </row>
    <row r="190" spans="2:36" x14ac:dyDescent="0.35">
      <c r="B190" s="8"/>
      <c r="C190">
        <v>15</v>
      </c>
      <c r="D190" t="str">
        <f>D20&amp;U20</f>
        <v>SG Freudenstadt/Baiersbronn (13. OL)</v>
      </c>
      <c r="G190" s="1"/>
      <c r="J190" s="1"/>
      <c r="K190" s="2"/>
      <c r="L190" s="3"/>
      <c r="M190" s="3"/>
      <c r="N190" s="3"/>
      <c r="O190" s="9"/>
      <c r="W190" s="5"/>
      <c r="X190" s="5"/>
      <c r="Y190" s="5"/>
      <c r="Z190" s="5"/>
      <c r="AA190" s="5"/>
      <c r="AB190" s="5"/>
      <c r="AC190" s="6"/>
      <c r="AD190" s="6"/>
      <c r="AE190" s="4"/>
      <c r="AF190" s="4"/>
      <c r="AG190" s="4"/>
      <c r="AH190" s="4"/>
      <c r="AI190" s="4"/>
      <c r="AJ190" s="7"/>
    </row>
    <row r="191" spans="2:36" x14ac:dyDescent="0.35">
      <c r="B191" s="8"/>
      <c r="C191">
        <v>16</v>
      </c>
      <c r="D191" t="str">
        <f>D21&amp;U21</f>
        <v>SG Scutro (14. OL)</v>
      </c>
      <c r="G191" s="1"/>
      <c r="J191" s="1"/>
      <c r="K191" s="2"/>
      <c r="L191" s="3"/>
      <c r="M191" s="3"/>
      <c r="N191" s="3"/>
      <c r="O191" s="9"/>
      <c r="W191" s="5"/>
      <c r="X191" s="5"/>
      <c r="Y191" s="5"/>
      <c r="Z191" s="5"/>
      <c r="AA191" s="5"/>
      <c r="AB191" s="5"/>
      <c r="AC191" s="6"/>
      <c r="AD191" s="6"/>
      <c r="AE191" s="4"/>
      <c r="AF191" s="4"/>
      <c r="AG191" s="4"/>
      <c r="AH191" s="4"/>
      <c r="AI191" s="4"/>
      <c r="AJ191" s="7"/>
    </row>
    <row r="192" spans="2:36" x14ac:dyDescent="0.35">
      <c r="C192">
        <v>17</v>
      </c>
      <c r="D192" s="10" t="str" cm="1">
        <f t="array" ref="D192">INDEX(D$23:D$51,H192)&amp;INDEX(U$23:U$51,H192)</f>
        <v>TV Sandweier 2 (2. LL-N)</v>
      </c>
      <c r="G192" s="1"/>
      <c r="H192">
        <f>VLOOKUP(C192-14,P$23:R$51,3,FALSE)</f>
        <v>2</v>
      </c>
      <c r="J192" s="1"/>
      <c r="K192" s="2"/>
      <c r="L192" s="3"/>
      <c r="M192" s="3"/>
      <c r="N192" s="3"/>
      <c r="O192" s="9"/>
      <c r="W192" s="5"/>
      <c r="X192" s="5"/>
      <c r="Y192" s="5"/>
      <c r="Z192" s="5"/>
      <c r="AA192" s="5"/>
      <c r="AB192" s="5"/>
      <c r="AC192" s="6"/>
      <c r="AD192" s="6"/>
      <c r="AE192" s="4"/>
      <c r="AF192" s="4"/>
      <c r="AG192" s="4"/>
      <c r="AH192" s="4"/>
      <c r="AI192" s="4"/>
      <c r="AJ192" s="7"/>
    </row>
    <row r="193" spans="3:36" x14ac:dyDescent="0.35">
      <c r="C193">
        <f t="shared" ref="C193:C203" si="166">C192+1</f>
        <v>18</v>
      </c>
      <c r="D193" s="10" t="str" cm="1">
        <f t="array" ref="D193">INDEX(D$23:D$51,H193)&amp;INDEX(U$23:U$51,H193)</f>
        <v>TuS Ringsheim (2. LL-S)</v>
      </c>
      <c r="G193" s="1"/>
      <c r="H193">
        <f t="shared" ref="H193:H217" si="167">VLOOKUP(C193-14,P$23:R$51,3,FALSE)</f>
        <v>17</v>
      </c>
      <c r="J193" s="1"/>
      <c r="K193" s="2"/>
      <c r="L193" s="3"/>
      <c r="M193" s="3"/>
      <c r="N193" s="3"/>
      <c r="O193" s="9"/>
      <c r="W193" s="5"/>
      <c r="X193" s="5"/>
      <c r="Y193" s="5"/>
      <c r="Z193" s="5"/>
      <c r="AA193" s="5"/>
      <c r="AB193" s="5"/>
      <c r="AC193" s="6"/>
      <c r="AD193" s="6"/>
      <c r="AE193" s="4"/>
      <c r="AF193" s="4"/>
      <c r="AG193" s="4"/>
      <c r="AH193" s="4"/>
      <c r="AI193" s="4"/>
      <c r="AJ193" s="7"/>
    </row>
    <row r="194" spans="3:36" x14ac:dyDescent="0.35">
      <c r="C194">
        <f t="shared" si="166"/>
        <v>19</v>
      </c>
      <c r="D194" s="10" t="str" cm="1">
        <f t="array" ref="D194">INDEX(D$23:D$51,H194)&amp;INDEX(U$23:U$51,H194)</f>
        <v>SG Köndringen/Teningen 2 (3. LL-S)</v>
      </c>
      <c r="G194" s="1"/>
      <c r="H194">
        <f t="shared" si="167"/>
        <v>18</v>
      </c>
      <c r="J194" s="1"/>
      <c r="K194" s="2"/>
      <c r="L194" s="3"/>
      <c r="M194" s="3"/>
      <c r="N194" s="3"/>
      <c r="O194" s="9"/>
      <c r="W194" s="5"/>
      <c r="X194" s="5"/>
      <c r="Y194" s="5"/>
      <c r="Z194" s="5"/>
      <c r="AA194" s="5"/>
      <c r="AB194" s="5"/>
      <c r="AC194" s="6"/>
      <c r="AD194" s="6"/>
      <c r="AE194" s="4"/>
      <c r="AF194" s="4"/>
      <c r="AG194" s="4"/>
      <c r="AH194" s="4"/>
      <c r="AI194" s="4"/>
      <c r="AJ194" s="7"/>
    </row>
    <row r="195" spans="3:36" x14ac:dyDescent="0.35">
      <c r="C195">
        <f t="shared" si="166"/>
        <v>20</v>
      </c>
      <c r="D195" s="10" t="str" cm="1">
        <f t="array" ref="D195">INDEX(D$23:D$51,H195)&amp;INDEX(U$23:U$51,H195)</f>
        <v>SV Zunsweier (3. LL-N)</v>
      </c>
      <c r="G195" s="1"/>
      <c r="H195">
        <f t="shared" si="167"/>
        <v>3</v>
      </c>
      <c r="J195" s="1"/>
      <c r="K195" s="2"/>
      <c r="L195" s="3"/>
      <c r="M195" s="3"/>
      <c r="N195" s="3"/>
      <c r="O195" s="9"/>
      <c r="W195" s="5"/>
      <c r="X195" s="5"/>
      <c r="Y195" s="5"/>
      <c r="Z195" s="5"/>
      <c r="AA195" s="5"/>
      <c r="AB195" s="5"/>
      <c r="AC195" s="6"/>
      <c r="AD195" s="6"/>
      <c r="AE195" s="4"/>
      <c r="AF195" s="4"/>
      <c r="AG195" s="4"/>
      <c r="AH195" s="4"/>
      <c r="AI195" s="4"/>
      <c r="AJ195" s="7"/>
    </row>
    <row r="196" spans="3:36" x14ac:dyDescent="0.35">
      <c r="C196">
        <f t="shared" si="166"/>
        <v>21</v>
      </c>
      <c r="D196" s="10" t="str" cm="1">
        <f t="array" ref="D196">INDEX(D$23:D$51,H196)&amp;INDEX(U$23:U$51,H196)</f>
        <v>HGW Hofweier (4. LL-N)</v>
      </c>
      <c r="G196" s="1"/>
      <c r="H196">
        <f t="shared" si="167"/>
        <v>4</v>
      </c>
      <c r="J196" s="1"/>
      <c r="K196" s="2"/>
      <c r="L196" s="3"/>
      <c r="M196" s="3"/>
      <c r="N196" s="3"/>
      <c r="O196" s="9"/>
      <c r="W196" s="5"/>
      <c r="X196" s="5"/>
      <c r="Y196" s="5"/>
      <c r="Z196" s="5"/>
      <c r="AA196" s="5"/>
      <c r="AB196" s="5"/>
      <c r="AC196" s="6"/>
      <c r="AD196" s="6"/>
      <c r="AE196" s="4"/>
      <c r="AF196" s="4"/>
      <c r="AG196" s="4"/>
      <c r="AH196" s="4"/>
      <c r="AI196" s="4"/>
      <c r="AJ196" s="7"/>
    </row>
    <row r="197" spans="3:36" x14ac:dyDescent="0.35">
      <c r="C197">
        <f t="shared" si="166"/>
        <v>22</v>
      </c>
      <c r="D197" s="10" t="str" cm="1">
        <f t="array" ref="D197">INDEX(D$23:D$51,H197)&amp;INDEX(U$23:U$51,H197)</f>
        <v>SG Maulburg/Steinen (4. LL-S)</v>
      </c>
      <c r="G197" s="1"/>
      <c r="H197">
        <f t="shared" si="167"/>
        <v>19</v>
      </c>
      <c r="J197" s="1"/>
      <c r="K197" s="2"/>
      <c r="L197" s="3"/>
      <c r="M197" s="3"/>
      <c r="N197" s="3"/>
      <c r="O197" s="9"/>
      <c r="W197" s="5"/>
      <c r="X197" s="5"/>
      <c r="Y197" s="5"/>
      <c r="Z197" s="5"/>
      <c r="AA197" s="5"/>
      <c r="AB197" s="5"/>
      <c r="AC197" s="6"/>
      <c r="AD197" s="6"/>
      <c r="AE197" s="4"/>
      <c r="AF197" s="4"/>
      <c r="AG197" s="4"/>
      <c r="AH197" s="4"/>
      <c r="AI197" s="4"/>
      <c r="AJ197" s="7"/>
    </row>
    <row r="198" spans="3:36" x14ac:dyDescent="0.35">
      <c r="C198">
        <f t="shared" si="166"/>
        <v>23</v>
      </c>
      <c r="D198" s="10" t="str" cm="1">
        <f t="array" ref="D198">INDEX(D$23:D$51,H198)&amp;INDEX(U$23:U$51,H198)</f>
        <v>HSG Dreiland (5. LL-S)</v>
      </c>
      <c r="G198" s="1"/>
      <c r="H198">
        <f t="shared" si="167"/>
        <v>20</v>
      </c>
      <c r="J198" s="1"/>
      <c r="K198" s="2"/>
      <c r="L198" s="3"/>
      <c r="M198" s="3"/>
      <c r="N198" s="3"/>
      <c r="O198" s="9"/>
      <c r="W198" s="5"/>
      <c r="X198" s="5"/>
      <c r="Y198" s="5"/>
      <c r="Z198" s="5"/>
      <c r="AA198" s="5"/>
      <c r="AB198" s="5"/>
      <c r="AC198" s="6"/>
      <c r="AD198" s="6"/>
      <c r="AE198" s="4"/>
      <c r="AF198" s="4"/>
      <c r="AG198" s="4"/>
      <c r="AH198" s="4"/>
      <c r="AI198" s="4"/>
      <c r="AJ198" s="7"/>
    </row>
    <row r="199" spans="3:36" x14ac:dyDescent="0.35">
      <c r="C199">
        <f t="shared" si="166"/>
        <v>24</v>
      </c>
      <c r="D199" s="10" t="str" cm="1">
        <f t="array" ref="D199">INDEX(D$23:D$51,H199)&amp;INDEX(U$23:U$51,H199)</f>
        <v>TuS Schutterwald 2 (5. LL-N)</v>
      </c>
      <c r="G199" s="1"/>
      <c r="H199">
        <f t="shared" si="167"/>
        <v>5</v>
      </c>
      <c r="J199" s="1"/>
      <c r="K199" s="2"/>
      <c r="L199" s="3"/>
      <c r="M199" s="3"/>
      <c r="N199" s="3"/>
      <c r="O199" s="9"/>
      <c r="W199" s="5"/>
      <c r="X199" s="5"/>
      <c r="Y199" s="5"/>
      <c r="Z199" s="5"/>
      <c r="AA199" s="5"/>
      <c r="AB199" s="5"/>
      <c r="AC199" s="6"/>
      <c r="AD199" s="6"/>
      <c r="AE199" s="4"/>
      <c r="AF199" s="4"/>
      <c r="AG199" s="4"/>
      <c r="AH199" s="4"/>
      <c r="AI199" s="4"/>
      <c r="AJ199" s="7"/>
    </row>
    <row r="200" spans="3:36" x14ac:dyDescent="0.35">
      <c r="C200">
        <f t="shared" si="166"/>
        <v>25</v>
      </c>
      <c r="D200" s="10" t="str" cm="1">
        <f t="array" ref="D200">INDEX(D$23:D$51,H200)&amp;INDEX(U$23:U$51,H200)</f>
        <v>ASV Ottenhöfen (6. LL-N)</v>
      </c>
      <c r="G200" s="1"/>
      <c r="H200">
        <f t="shared" si="167"/>
        <v>6</v>
      </c>
      <c r="J200" s="1"/>
      <c r="K200" s="2"/>
      <c r="L200" s="3"/>
      <c r="M200" s="3"/>
      <c r="N200" s="3"/>
      <c r="O200" s="9"/>
      <c r="W200" s="5"/>
      <c r="X200" s="5"/>
      <c r="Y200" s="5"/>
      <c r="Z200" s="5"/>
      <c r="AA200" s="5"/>
      <c r="AB200" s="5"/>
      <c r="AC200" s="6"/>
      <c r="AD200" s="6"/>
      <c r="AE200" s="4"/>
      <c r="AF200" s="4"/>
      <c r="AG200" s="4"/>
      <c r="AH200" s="4"/>
      <c r="AI200" s="4"/>
      <c r="AJ200" s="7"/>
    </row>
    <row r="201" spans="3:36" x14ac:dyDescent="0.35">
      <c r="C201">
        <f t="shared" si="166"/>
        <v>26</v>
      </c>
      <c r="D201" s="10" t="str" cm="1">
        <f t="array" ref="D201">INDEX(D$23:D$51,H201)&amp;INDEX(U$23:U$51,H201)</f>
        <v>TuS Steißlingen 2 (6. LL-S)</v>
      </c>
      <c r="G201" s="1"/>
      <c r="H201">
        <f t="shared" si="167"/>
        <v>21</v>
      </c>
      <c r="J201" s="1"/>
      <c r="K201" s="2"/>
      <c r="L201" s="3"/>
      <c r="M201" s="3"/>
      <c r="N201" s="3"/>
      <c r="O201" s="9"/>
      <c r="W201" s="5"/>
      <c r="X201" s="5"/>
      <c r="Y201" s="5"/>
      <c r="Z201" s="5"/>
      <c r="AA201" s="5"/>
      <c r="AB201" s="5"/>
      <c r="AC201" s="6"/>
      <c r="AD201" s="6"/>
      <c r="AE201" s="4"/>
      <c r="AF201" s="4"/>
      <c r="AG201" s="4"/>
      <c r="AH201" s="4"/>
      <c r="AI201" s="4"/>
      <c r="AJ201" s="7"/>
    </row>
    <row r="202" spans="3:36" x14ac:dyDescent="0.35">
      <c r="C202">
        <f t="shared" si="166"/>
        <v>27</v>
      </c>
      <c r="D202" s="10" t="str" cm="1">
        <f t="array" ref="D202">INDEX(D$23:D$51,H202)&amp;INDEX(U$23:U$51,H202)</f>
        <v>SG Waldkirch/Denzlingen (7. LL-S)</v>
      </c>
      <c r="G202" s="1"/>
      <c r="H202">
        <f t="shared" si="167"/>
        <v>22</v>
      </c>
      <c r="J202" s="1"/>
      <c r="K202" s="2"/>
      <c r="L202" s="3"/>
      <c r="M202" s="3"/>
      <c r="N202" s="3"/>
      <c r="O202" s="9"/>
      <c r="W202" s="5"/>
      <c r="X202" s="5"/>
      <c r="Y202" s="5"/>
      <c r="Z202" s="5"/>
      <c r="AA202" s="5"/>
      <c r="AB202" s="5"/>
      <c r="AC202" s="6"/>
      <c r="AD202" s="6"/>
      <c r="AE202" s="4"/>
      <c r="AF202" s="4"/>
      <c r="AG202" s="4"/>
      <c r="AH202" s="4"/>
      <c r="AI202" s="4"/>
      <c r="AJ202" s="7"/>
    </row>
    <row r="203" spans="3:36" x14ac:dyDescent="0.35">
      <c r="C203">
        <f t="shared" si="166"/>
        <v>28</v>
      </c>
      <c r="D203" s="10" t="str" cm="1">
        <f t="array" ref="D203">INDEX(D$23:D$51,H203)&amp;INDEX(U$23:U$51,H203)</f>
        <v>SG Gutach/Wolfach (7. LL-N)</v>
      </c>
      <c r="G203" s="1"/>
      <c r="H203">
        <f t="shared" si="167"/>
        <v>7</v>
      </c>
      <c r="J203" s="1"/>
      <c r="K203" s="2"/>
      <c r="L203" s="3"/>
      <c r="M203" s="3"/>
      <c r="N203" s="3"/>
      <c r="O203" s="9"/>
      <c r="W203" s="5"/>
      <c r="X203" s="5"/>
      <c r="Y203" s="5"/>
      <c r="Z203" s="5"/>
      <c r="AA203" s="5"/>
      <c r="AB203" s="5"/>
      <c r="AC203" s="6"/>
      <c r="AD203" s="6"/>
      <c r="AE203" s="4"/>
      <c r="AF203" s="4"/>
      <c r="AG203" s="4"/>
      <c r="AH203" s="4"/>
      <c r="AI203" s="4"/>
      <c r="AJ203" s="7"/>
    </row>
    <row r="204" spans="3:36" x14ac:dyDescent="0.35">
      <c r="C204">
        <f t="shared" ref="C204:C210" si="168">C203+1</f>
        <v>29</v>
      </c>
      <c r="D204" s="10" t="str" cm="1">
        <f t="array" ref="D204">INDEX(D$23:D$51,H204)&amp;INDEX(U$23:U$51,H204)</f>
        <v>HSG Ortenau Süd (8. LL-N)</v>
      </c>
      <c r="G204" s="1"/>
      <c r="H204">
        <f t="shared" si="167"/>
        <v>8</v>
      </c>
      <c r="J204" s="1"/>
      <c r="K204" s="2"/>
      <c r="L204" s="3"/>
      <c r="M204" s="3"/>
      <c r="N204" s="3"/>
      <c r="O204" s="9"/>
      <c r="W204" s="5"/>
      <c r="X204" s="5"/>
      <c r="Y204" s="5"/>
      <c r="Z204" s="5"/>
      <c r="AA204" s="5"/>
      <c r="AB204" s="5"/>
      <c r="AC204" s="6"/>
      <c r="AD204" s="6"/>
      <c r="AE204" s="4"/>
      <c r="AF204" s="4"/>
      <c r="AG204" s="4"/>
      <c r="AH204" s="4"/>
      <c r="AI204" s="4"/>
      <c r="AJ204" s="7"/>
    </row>
    <row r="205" spans="3:36" x14ac:dyDescent="0.35">
      <c r="C205">
        <f t="shared" si="168"/>
        <v>30</v>
      </c>
      <c r="D205" s="10" t="str" cm="1">
        <f t="array" ref="D205">INDEX(D$23:D$51,H205)&amp;INDEX(U$23:U$51,H205)</f>
        <v>HG Müllheim/Neuenburg (8. LL-S)</v>
      </c>
      <c r="G205" s="1"/>
      <c r="H205">
        <f t="shared" si="167"/>
        <v>23</v>
      </c>
      <c r="J205" s="1"/>
      <c r="K205" s="2"/>
      <c r="L205" s="3"/>
      <c r="M205" s="3"/>
      <c r="N205" s="3"/>
      <c r="O205" s="9"/>
      <c r="W205" s="5"/>
      <c r="X205" s="5"/>
      <c r="Y205" s="5"/>
      <c r="Z205" s="5"/>
      <c r="AA205" s="5"/>
      <c r="AB205" s="5"/>
      <c r="AC205" s="6"/>
      <c r="AD205" s="6"/>
      <c r="AE205" s="4"/>
      <c r="AF205" s="4"/>
      <c r="AG205" s="4"/>
      <c r="AH205" s="4"/>
      <c r="AI205" s="4"/>
      <c r="AJ205" s="7"/>
    </row>
    <row r="206" spans="3:36" x14ac:dyDescent="0.35">
      <c r="C206">
        <f t="shared" si="168"/>
        <v>31</v>
      </c>
      <c r="D206" s="10" t="str" cm="1">
        <f t="array" ref="D206">INDEX(D$23:D$51,H206)&amp;INDEX(U$23:U$51,H206)</f>
        <v>HSG Hanauerland (9. LL-N)</v>
      </c>
      <c r="G206" s="1"/>
      <c r="H206">
        <f t="shared" si="167"/>
        <v>9</v>
      </c>
      <c r="J206" s="1"/>
      <c r="K206" s="2"/>
      <c r="L206" s="3"/>
      <c r="M206" s="3"/>
      <c r="N206" s="3"/>
      <c r="O206" s="9"/>
      <c r="W206" s="5"/>
      <c r="X206" s="5"/>
      <c r="Y206" s="5"/>
      <c r="Z206" s="5"/>
      <c r="AA206" s="5"/>
      <c r="AB206" s="5"/>
      <c r="AC206" s="6"/>
      <c r="AD206" s="6"/>
      <c r="AE206" s="4"/>
      <c r="AF206" s="4"/>
      <c r="AG206" s="4"/>
      <c r="AH206" s="4"/>
      <c r="AI206" s="4"/>
      <c r="AJ206" s="7"/>
    </row>
    <row r="207" spans="3:36" x14ac:dyDescent="0.35">
      <c r="C207">
        <f t="shared" si="168"/>
        <v>32</v>
      </c>
      <c r="D207" s="10" t="str" cm="1">
        <f t="array" ref="D207">INDEX(D$23:D$51,H207)&amp;INDEX(U$23:U$51,H207)</f>
        <v>HandBall Löwen Heitersheim (9. LL-S)</v>
      </c>
      <c r="G207" s="1"/>
      <c r="H207">
        <f t="shared" si="167"/>
        <v>24</v>
      </c>
      <c r="J207" s="1"/>
      <c r="K207" s="2"/>
      <c r="L207" s="3"/>
      <c r="M207" s="3"/>
      <c r="N207" s="3"/>
      <c r="O207" s="9"/>
      <c r="W207" s="5"/>
      <c r="X207" s="5"/>
      <c r="Y207" s="5"/>
      <c r="Z207" s="5"/>
      <c r="AA207" s="5"/>
      <c r="AB207" s="5"/>
      <c r="AC207" s="6"/>
      <c r="AD207" s="6"/>
      <c r="AE207" s="4"/>
      <c r="AF207" s="4"/>
      <c r="AG207" s="4"/>
      <c r="AH207" s="4"/>
      <c r="AI207" s="4"/>
      <c r="AJ207" s="7"/>
    </row>
    <row r="208" spans="3:36" x14ac:dyDescent="0.35">
      <c r="C208">
        <f t="shared" si="168"/>
        <v>33</v>
      </c>
      <c r="D208" s="10" t="str" cm="1">
        <f t="array" ref="D208">INDEX(D$23:D$51,H208)&amp;INDEX(U$23:U$51,H208)</f>
        <v>TuS Oppenau (10. LL-N)</v>
      </c>
      <c r="G208" s="1"/>
      <c r="H208">
        <f t="shared" si="167"/>
        <v>10</v>
      </c>
      <c r="J208" s="1"/>
      <c r="K208" s="2"/>
      <c r="L208" s="3"/>
      <c r="M208" s="3"/>
      <c r="N208" s="3"/>
      <c r="O208" s="9"/>
      <c r="W208" s="5"/>
      <c r="X208" s="5"/>
      <c r="Y208" s="5"/>
      <c r="Z208" s="5"/>
      <c r="AA208" s="5"/>
      <c r="AB208" s="5"/>
      <c r="AC208" s="6"/>
      <c r="AD208" s="6"/>
      <c r="AE208" s="4"/>
      <c r="AF208" s="4"/>
      <c r="AG208" s="4"/>
      <c r="AH208" s="4"/>
      <c r="AI208" s="4"/>
      <c r="AJ208" s="7"/>
    </row>
    <row r="209" spans="2:36" x14ac:dyDescent="0.35">
      <c r="B209" s="12"/>
      <c r="C209" s="12">
        <f t="shared" si="168"/>
        <v>34</v>
      </c>
      <c r="D209" s="14" t="str" cm="1">
        <f t="array" ref="D209">INDEX(D$23:D$51,H209)&amp;INDEX(U$23:U$51,H209)</f>
        <v>TV Pfullendorf (10. LL-S)</v>
      </c>
      <c r="E209" s="12"/>
      <c r="F209" s="12"/>
      <c r="G209" s="16"/>
      <c r="H209">
        <f t="shared" si="167"/>
        <v>25</v>
      </c>
      <c r="J209" s="1"/>
      <c r="K209" s="2"/>
      <c r="L209" s="3"/>
      <c r="M209" s="3"/>
      <c r="N209" s="3"/>
      <c r="O209" s="9"/>
      <c r="W209" s="5"/>
      <c r="X209" s="5"/>
      <c r="Y209" s="5"/>
      <c r="Z209" s="5"/>
      <c r="AA209" s="5"/>
      <c r="AB209" s="5"/>
      <c r="AC209" s="6"/>
      <c r="AD209" s="6"/>
      <c r="AE209" s="4"/>
      <c r="AF209" s="4"/>
      <c r="AG209" s="4"/>
      <c r="AH209" s="4"/>
      <c r="AI209" s="4"/>
      <c r="AJ209" s="7"/>
    </row>
    <row r="210" spans="2:36" x14ac:dyDescent="0.35">
      <c r="B210" s="30">
        <v>1</v>
      </c>
      <c r="C210" s="11">
        <f t="shared" si="168"/>
        <v>35</v>
      </c>
      <c r="D210" s="13" t="str" cm="1">
        <f t="array" ref="D210">INDEX(D$23:D$51,H210)&amp;INDEX(U$23:U$51,H210)</f>
        <v>HTV Meißenheim 2 (11. LL-N)</v>
      </c>
      <c r="E210" s="11"/>
      <c r="F210" s="11"/>
      <c r="G210" s="17"/>
      <c r="H210">
        <f t="shared" si="167"/>
        <v>11</v>
      </c>
      <c r="J210" s="1"/>
      <c r="K210" s="2"/>
      <c r="L210" s="3"/>
      <c r="M210" s="3"/>
      <c r="N210" s="3"/>
      <c r="O210" s="9"/>
      <c r="W210" s="5"/>
      <c r="X210" s="5"/>
      <c r="Y210" s="5"/>
      <c r="Z210" s="5"/>
      <c r="AA210" s="5"/>
      <c r="AB210" s="5"/>
      <c r="AC210" s="6"/>
      <c r="AD210" s="6"/>
      <c r="AE210" s="4"/>
      <c r="AF210" s="4"/>
      <c r="AG210" s="4"/>
      <c r="AH210" s="4"/>
      <c r="AI210" s="4"/>
      <c r="AJ210" s="7"/>
    </row>
    <row r="211" spans="2:36" x14ac:dyDescent="0.35">
      <c r="B211" s="26"/>
      <c r="C211">
        <f t="shared" ref="C211:C217" si="169">C210+1</f>
        <v>36</v>
      </c>
      <c r="D211" s="10" t="str" cm="1">
        <f t="array" ref="D211">INDEX(D$23:D$51,H211)&amp;INDEX(U$23:U$51,H211)</f>
        <v>DJK Singen (11. LL-S)</v>
      </c>
      <c r="G211" s="1"/>
      <c r="H211">
        <f t="shared" si="167"/>
        <v>26</v>
      </c>
      <c r="J211" s="1"/>
      <c r="K211" s="2"/>
      <c r="L211" s="3"/>
      <c r="M211" s="3"/>
      <c r="N211" s="3"/>
      <c r="O211" s="9"/>
      <c r="W211" s="5"/>
      <c r="X211" s="5"/>
      <c r="Y211" s="5"/>
      <c r="Z211" s="5"/>
      <c r="AA211" s="5"/>
      <c r="AB211" s="5"/>
      <c r="AC211" s="6"/>
      <c r="AD211" s="6"/>
      <c r="AE211" s="4"/>
      <c r="AF211" s="4"/>
      <c r="AG211" s="4"/>
      <c r="AH211" s="4"/>
      <c r="AI211" s="4"/>
      <c r="AJ211" s="7"/>
    </row>
    <row r="212" spans="2:36" x14ac:dyDescent="0.35">
      <c r="B212" s="26"/>
      <c r="C212">
        <f t="shared" si="169"/>
        <v>37</v>
      </c>
      <c r="D212" s="10" t="str" cm="1">
        <f t="array" ref="D212">INDEX(D$23:D$51,H212)&amp;INDEX(U$23:U$51,H212)</f>
        <v>HSG Mimmenhausen/Mühlhofen (12. LL-S)</v>
      </c>
      <c r="G212" s="1"/>
      <c r="H212">
        <f t="shared" si="167"/>
        <v>27</v>
      </c>
      <c r="J212" s="1"/>
      <c r="K212" s="2"/>
      <c r="L212" s="3"/>
      <c r="M212" s="3"/>
      <c r="N212" s="3"/>
      <c r="O212" s="9"/>
      <c r="W212" s="5"/>
      <c r="X212" s="5"/>
      <c r="Y212" s="5"/>
      <c r="Z212" s="5"/>
      <c r="AA212" s="5"/>
      <c r="AB212" s="5"/>
      <c r="AC212" s="6"/>
      <c r="AD212" s="6"/>
      <c r="AE212" s="4"/>
      <c r="AF212" s="4"/>
      <c r="AG212" s="4"/>
      <c r="AH212" s="4"/>
      <c r="AI212" s="4"/>
      <c r="AJ212" s="7"/>
    </row>
    <row r="213" spans="2:36" x14ac:dyDescent="0.35">
      <c r="B213" s="27"/>
      <c r="C213" s="12">
        <f t="shared" si="169"/>
        <v>38</v>
      </c>
      <c r="D213" s="14" t="str" cm="1">
        <f t="array" ref="D213">INDEX(D$23:D$51,H213)&amp;INDEX(U$23:U$51,H213)</f>
        <v>Murgtal Panthers (12. LL-N)</v>
      </c>
      <c r="E213" s="12"/>
      <c r="F213" s="12"/>
      <c r="G213" s="16"/>
      <c r="H213">
        <f t="shared" si="167"/>
        <v>12</v>
      </c>
      <c r="J213" s="1"/>
      <c r="K213" s="2"/>
      <c r="L213" s="3"/>
      <c r="M213" s="3"/>
      <c r="N213" s="3"/>
      <c r="O213" s="9"/>
      <c r="W213" s="5"/>
      <c r="X213" s="5"/>
      <c r="Y213" s="5"/>
      <c r="Z213" s="5"/>
      <c r="AA213" s="5"/>
      <c r="AB213" s="5"/>
      <c r="AC213" s="6"/>
      <c r="AD213" s="6"/>
      <c r="AE213" s="4"/>
      <c r="AF213" s="4"/>
      <c r="AG213" s="4"/>
      <c r="AH213" s="4"/>
      <c r="AI213" s="4"/>
      <c r="AJ213" s="7"/>
    </row>
    <row r="214" spans="2:36" x14ac:dyDescent="0.35">
      <c r="B214" s="26"/>
      <c r="C214">
        <f t="shared" si="169"/>
        <v>39</v>
      </c>
      <c r="D214" s="10" t="str" cm="1">
        <f t="array" ref="D214">INDEX(D$23:D$51,H214)&amp;INDEX(U$23:U$51,H214)</f>
        <v>SG Allensbach/Dettingen-Wallhausen (13. LL-S)</v>
      </c>
      <c r="G214" s="1"/>
      <c r="H214">
        <f t="shared" si="167"/>
        <v>28</v>
      </c>
      <c r="J214" s="1"/>
      <c r="K214" s="2"/>
      <c r="L214" s="3"/>
      <c r="M214" s="3"/>
      <c r="N214" s="3"/>
      <c r="O214" s="9"/>
      <c r="W214" s="5"/>
      <c r="X214" s="5"/>
      <c r="Y214" s="5"/>
      <c r="Z214" s="5"/>
      <c r="AA214" s="5"/>
      <c r="AB214" s="5"/>
      <c r="AC214" s="6"/>
      <c r="AD214" s="6"/>
      <c r="AE214" s="4"/>
      <c r="AF214" s="4"/>
      <c r="AG214" s="4"/>
      <c r="AH214" s="4"/>
      <c r="AI214" s="4"/>
      <c r="AJ214" s="7"/>
    </row>
    <row r="215" spans="2:36" x14ac:dyDescent="0.35">
      <c r="B215" s="26"/>
      <c r="C215">
        <f t="shared" si="169"/>
        <v>40</v>
      </c>
      <c r="D215" s="10" t="str" cm="1">
        <f t="array" ref="D215">INDEX(D$23:D$51,H215)&amp;INDEX(U$23:U$51,H215)</f>
        <v>TV St. Georgen/Schw. (13. LL-N)</v>
      </c>
      <c r="G215" s="1"/>
      <c r="H215">
        <f t="shared" si="167"/>
        <v>13</v>
      </c>
      <c r="J215" s="1"/>
      <c r="K215" s="2"/>
      <c r="L215" s="3"/>
      <c r="M215" s="3"/>
      <c r="N215" s="3"/>
      <c r="O215" s="9"/>
      <c r="W215" s="5"/>
      <c r="X215" s="5"/>
      <c r="Y215" s="5"/>
      <c r="Z215" s="5"/>
      <c r="AA215" s="5"/>
      <c r="AB215" s="5"/>
      <c r="AC215" s="6"/>
      <c r="AD215" s="6"/>
      <c r="AE215" s="4"/>
      <c r="AF215" s="4"/>
      <c r="AG215" s="4"/>
      <c r="AH215" s="4"/>
      <c r="AI215" s="4"/>
      <c r="AJ215" s="7"/>
    </row>
    <row r="216" spans="2:36" x14ac:dyDescent="0.35">
      <c r="B216" s="26">
        <v>2</v>
      </c>
      <c r="C216">
        <f t="shared" si="169"/>
        <v>41</v>
      </c>
      <c r="D216" s="10" t="str" cm="1">
        <f t="array" ref="D216">INDEX(D$23:D$51,H216)&amp;INDEX(U$23:U$51,H216)</f>
        <v>TuS Oberhausen (14. LL-S)</v>
      </c>
      <c r="G216" s="1"/>
      <c r="H216">
        <f t="shared" si="167"/>
        <v>29</v>
      </c>
      <c r="J216" s="1"/>
      <c r="K216" s="2"/>
      <c r="L216" s="3"/>
      <c r="M216" s="3"/>
      <c r="N216" s="3"/>
      <c r="O216" s="9"/>
      <c r="W216" s="5"/>
      <c r="X216" s="5"/>
      <c r="Y216" s="5"/>
      <c r="Z216" s="5"/>
      <c r="AA216" s="5"/>
      <c r="AB216" s="5"/>
      <c r="AC216" s="6"/>
      <c r="AD216" s="6"/>
      <c r="AE216" s="4"/>
      <c r="AF216" s="4"/>
      <c r="AG216" s="4"/>
      <c r="AH216" s="4"/>
      <c r="AI216" s="4"/>
      <c r="AJ216" s="7"/>
    </row>
    <row r="217" spans="2:36" x14ac:dyDescent="0.35">
      <c r="B217" s="26">
        <v>3</v>
      </c>
      <c r="C217">
        <f t="shared" si="169"/>
        <v>42</v>
      </c>
      <c r="D217" s="10" t="str" cm="1">
        <f t="array" ref="D217">INDEX(D$23:D$51,H217)&amp;INDEX(U$23:U$51,H217)</f>
        <v>SG Hornberg/Lauterbach/Triberg (14. LL-N)</v>
      </c>
      <c r="G217" s="1"/>
      <c r="H217">
        <f t="shared" si="167"/>
        <v>14</v>
      </c>
      <c r="J217" s="1"/>
      <c r="K217" s="2"/>
      <c r="L217" s="3"/>
      <c r="M217" s="3"/>
      <c r="N217" s="3"/>
      <c r="O217" s="9"/>
      <c r="W217" s="5"/>
      <c r="X217" s="5"/>
      <c r="Y217" s="5"/>
      <c r="Z217" s="5"/>
      <c r="AA217" s="5"/>
      <c r="AB217" s="5"/>
      <c r="AC217" s="6"/>
      <c r="AD217" s="6"/>
      <c r="AE217" s="4"/>
      <c r="AF217" s="4"/>
      <c r="AG217" s="4"/>
      <c r="AH217" s="4"/>
      <c r="AI217" s="4"/>
      <c r="AJ217" s="7"/>
    </row>
    <row r="218" spans="2:36" x14ac:dyDescent="0.35">
      <c r="B218" s="28">
        <f>MAX(B210:B217)</f>
        <v>3</v>
      </c>
      <c r="G218" s="1"/>
      <c r="H218" s="2"/>
      <c r="J218" s="1"/>
      <c r="K218" s="2"/>
      <c r="L218" s="3"/>
      <c r="M218" s="3"/>
      <c r="N218" s="3"/>
      <c r="O218" s="9"/>
      <c r="W218" s="5"/>
      <c r="X218" s="5"/>
      <c r="Y218" s="5"/>
      <c r="Z218" s="5"/>
      <c r="AA218" s="5"/>
      <c r="AB218" s="5"/>
      <c r="AC218" s="6"/>
      <c r="AD218" s="6"/>
      <c r="AE218" s="4"/>
      <c r="AF218" s="4"/>
      <c r="AG218" s="4"/>
      <c r="AH218" s="4"/>
      <c r="AI218" s="4"/>
      <c r="AJ218" s="7"/>
    </row>
    <row r="219" spans="2:36" x14ac:dyDescent="0.35">
      <c r="G219" s="1"/>
      <c r="H219" s="2"/>
      <c r="J219" s="1"/>
      <c r="K219" s="2"/>
      <c r="L219" s="3"/>
      <c r="M219" s="3"/>
      <c r="N219" s="3"/>
      <c r="O219" s="9"/>
      <c r="W219" s="5"/>
      <c r="X219" s="5"/>
      <c r="Y219" s="5"/>
      <c r="Z219" s="5"/>
      <c r="AA219" s="5"/>
      <c r="AB219" s="5"/>
      <c r="AC219" s="6"/>
      <c r="AD219" s="6"/>
      <c r="AE219" s="4"/>
      <c r="AF219" s="4"/>
      <c r="AG219" s="4"/>
      <c r="AH219" s="4"/>
      <c r="AI219" s="4"/>
      <c r="AJ219" s="7"/>
    </row>
    <row r="220" spans="2:36" x14ac:dyDescent="0.35">
      <c r="B220" s="8" t="s">
        <v>115</v>
      </c>
      <c r="G220" s="1"/>
      <c r="H220" s="2"/>
      <c r="J220" s="1"/>
      <c r="K220" s="2"/>
      <c r="L220" s="3"/>
      <c r="M220" s="3"/>
      <c r="N220" s="3"/>
      <c r="O220" s="9"/>
      <c r="W220" s="5"/>
      <c r="X220" s="5"/>
      <c r="Y220" s="5"/>
      <c r="Z220" s="5"/>
      <c r="AA220" s="5"/>
      <c r="AB220" s="5"/>
      <c r="AC220" s="5"/>
      <c r="AD220" s="6"/>
      <c r="AE220" s="4"/>
      <c r="AF220" s="4"/>
      <c r="AG220" s="4"/>
      <c r="AH220" s="4"/>
      <c r="AI220" s="4"/>
      <c r="AJ220" s="7"/>
    </row>
    <row r="221" spans="2:36" x14ac:dyDescent="0.35">
      <c r="C221" s="25">
        <v>1</v>
      </c>
      <c r="D221" t="str" cm="1">
        <f t="array" ref="D221">INDEX(D53:D62,$C221)</f>
        <v>SG Kappelwindeck/Steinbach 2</v>
      </c>
      <c r="E221" t="str" cm="1">
        <f t="array" ref="E221">INDEX(U53:U62,$C221)</f>
        <v xml:space="preserve"> (1. RA)</v>
      </c>
      <c r="G221" s="1"/>
      <c r="H221" s="2"/>
      <c r="J221" s="1"/>
      <c r="K221" s="2"/>
      <c r="L221" s="3" cm="1">
        <f t="array" ref="L221">INDEX(L53:L62,$C221)</f>
        <v>1.8333333333333333</v>
      </c>
      <c r="M221" s="3" cm="1">
        <f t="array" ref="M221">INDEX(M53:M62,$C221)</f>
        <v>7.333333333333333</v>
      </c>
      <c r="N221" s="3" cm="1">
        <f t="array" ref="N221">INDEX(N53:N62,$C221)</f>
        <v>34.833333333333336</v>
      </c>
      <c r="O221" s="9">
        <f t="shared" ref="O221:O224" si="170">((IF(C221=0,0,100-C221)*10000+INT(4000*L221))*10000+INT(100*M221+5000))*10000+INT(100*N221)</f>
        <v>99733357333483</v>
      </c>
      <c r="P221">
        <f>RANK(O221,O$221:O$224)</f>
        <v>2</v>
      </c>
      <c r="R221">
        <v>1</v>
      </c>
      <c r="W221" s="5"/>
      <c r="X221" s="5"/>
      <c r="Y221" s="5"/>
      <c r="Z221" s="5"/>
      <c r="AA221" s="5"/>
      <c r="AB221" s="5"/>
      <c r="AC221" s="5"/>
      <c r="AD221" s="6"/>
      <c r="AE221" s="4"/>
      <c r="AF221" s="4"/>
      <c r="AG221" s="4"/>
      <c r="AH221" s="4"/>
      <c r="AI221" s="4"/>
      <c r="AJ221" s="7"/>
    </row>
    <row r="222" spans="2:36" x14ac:dyDescent="0.35">
      <c r="C222" s="25">
        <v>2</v>
      </c>
      <c r="D222" t="str" cm="1">
        <f t="array" ref="D222">INDEX(D64:D72,$C222)</f>
        <v>TuS Altenheim 2</v>
      </c>
      <c r="E222" t="str" cm="1">
        <f t="array" ref="E222">INDEX(U64:U72,$C222)</f>
        <v xml:space="preserve"> (2. OG/SW)</v>
      </c>
      <c r="G222" s="1"/>
      <c r="H222" s="2"/>
      <c r="J222" s="1"/>
      <c r="K222" s="2"/>
      <c r="L222" s="3" cm="1">
        <f t="array" ref="L222">INDEX(L64:L72,$C222)</f>
        <v>2</v>
      </c>
      <c r="M222" s="3" cm="1">
        <f t="array" ref="M222">INDEX(M64:M72,$C222)</f>
        <v>6.25</v>
      </c>
      <c r="N222" s="3" cm="1">
        <f t="array" ref="N222">INDEX(N64:N72,$C222)</f>
        <v>31.5</v>
      </c>
      <c r="O222" s="9">
        <f t="shared" si="170"/>
        <v>98800056253150</v>
      </c>
      <c r="P222">
        <f t="shared" ref="P222:P224" si="171">RANK(O222,O$221:O$224)</f>
        <v>4</v>
      </c>
      <c r="R222">
        <v>2</v>
      </c>
      <c r="W222" s="5"/>
      <c r="X222" s="5"/>
      <c r="Y222" s="5"/>
      <c r="Z222" s="5"/>
      <c r="AA222" s="5"/>
      <c r="AB222" s="5"/>
      <c r="AC222" s="5"/>
      <c r="AD222" s="6"/>
      <c r="AE222" s="4"/>
      <c r="AF222" s="4"/>
      <c r="AG222" s="4"/>
      <c r="AH222" s="4"/>
      <c r="AI222" s="4"/>
      <c r="AJ222" s="7"/>
    </row>
    <row r="223" spans="2:36" x14ac:dyDescent="0.35">
      <c r="C223" s="25">
        <f>C74</f>
        <v>1</v>
      </c>
      <c r="D223" t="str" cm="1">
        <f t="array" ref="D223">INDEX(D74:D85,$C223)</f>
        <v>TSV Alemannia Freiburg-Zähringen 2</v>
      </c>
      <c r="E223" t="str" cm="1">
        <f t="array" ref="E223">INDEX(U74:U85,$C223)</f>
        <v xml:space="preserve"> (1. FR/OR)</v>
      </c>
      <c r="G223" s="1"/>
      <c r="H223" s="2"/>
      <c r="J223" s="1"/>
      <c r="K223" s="2"/>
      <c r="L223" s="3" cm="1">
        <f t="array" ref="L223">INDEX(L74:L85,$C223)</f>
        <v>2</v>
      </c>
      <c r="M223" s="3" cm="1">
        <f t="array" ref="M223">INDEX(M74:M85,$C223)</f>
        <v>12.285714285714286</v>
      </c>
      <c r="N223" s="3" cm="1">
        <f t="array" ref="N223">INDEX(N74:N85,$C223)</f>
        <v>33.428571428571431</v>
      </c>
      <c r="O223" s="9">
        <f t="shared" si="170"/>
        <v>99800062283342</v>
      </c>
      <c r="P223">
        <f t="shared" si="171"/>
        <v>1</v>
      </c>
      <c r="R223">
        <v>3</v>
      </c>
      <c r="W223" s="5"/>
      <c r="X223" s="5"/>
      <c r="Y223" s="5"/>
      <c r="Z223" s="5"/>
      <c r="AA223" s="5"/>
      <c r="AB223" s="5"/>
      <c r="AC223" s="5"/>
      <c r="AD223" s="6"/>
      <c r="AE223" s="4"/>
      <c r="AF223" s="4"/>
      <c r="AG223" s="4"/>
      <c r="AH223" s="4"/>
      <c r="AI223" s="4"/>
      <c r="AJ223" s="7"/>
    </row>
    <row r="224" spans="2:36" x14ac:dyDescent="0.35">
      <c r="C224" s="25">
        <v>1</v>
      </c>
      <c r="D224" t="str" cm="1">
        <f t="array" ref="D224">INDEX(D87:D98,$C224)</f>
        <v>HSG Konstanz 3</v>
      </c>
      <c r="E224" t="str" cm="1">
        <f t="array" ref="E224">INDEX(U87:U98,$C224)</f>
        <v xml:space="preserve"> (1. He/Bo)</v>
      </c>
      <c r="G224" s="1"/>
      <c r="H224" s="2"/>
      <c r="J224" s="1"/>
      <c r="K224" s="2"/>
      <c r="L224" s="3" cm="1">
        <f t="array" ref="L224">INDEX(L87:L98,$C224)</f>
        <v>1.5714285714285714</v>
      </c>
      <c r="M224" s="3" cm="1">
        <f t="array" ref="M224">INDEX(M87:M98,$C224)</f>
        <v>1.8571428571428572</v>
      </c>
      <c r="N224" s="3" cm="1">
        <f t="array" ref="N224">INDEX(N87:N98,$C224)</f>
        <v>32</v>
      </c>
      <c r="O224" s="9">
        <f t="shared" si="170"/>
        <v>99628551853200</v>
      </c>
      <c r="P224">
        <f t="shared" si="171"/>
        <v>3</v>
      </c>
      <c r="R224">
        <v>4</v>
      </c>
      <c r="W224" s="5"/>
      <c r="X224" s="5"/>
      <c r="Y224" s="5"/>
      <c r="Z224" s="5"/>
      <c r="AA224" s="5"/>
      <c r="AB224" s="5"/>
      <c r="AC224" s="5"/>
      <c r="AD224" s="6"/>
      <c r="AE224" s="4"/>
      <c r="AF224" s="4"/>
      <c r="AG224" s="4"/>
      <c r="AH224" s="4"/>
      <c r="AI224" s="4"/>
      <c r="AJ224" s="7"/>
    </row>
    <row r="225" spans="2:36" x14ac:dyDescent="0.35">
      <c r="G225" s="1"/>
      <c r="H225" s="2"/>
      <c r="J225" s="1"/>
      <c r="K225" s="2"/>
      <c r="L225" s="3"/>
      <c r="M225" s="3"/>
      <c r="N225" s="3"/>
      <c r="O225" s="9"/>
      <c r="W225" s="5"/>
      <c r="X225" s="5"/>
      <c r="Y225" s="5"/>
      <c r="Z225" s="5"/>
      <c r="AA225" s="5"/>
      <c r="AB225" s="5"/>
      <c r="AC225" s="5"/>
      <c r="AD225" s="6"/>
      <c r="AE225" s="4"/>
      <c r="AF225" s="4"/>
      <c r="AG225" s="4"/>
      <c r="AH225" s="4"/>
      <c r="AI225" s="4"/>
      <c r="AJ225" s="7"/>
    </row>
    <row r="226" spans="2:36" x14ac:dyDescent="0.35">
      <c r="C226">
        <v>1</v>
      </c>
      <c r="D226" t="str" cm="1">
        <f t="array" ref="D226">INDEX(D$221:D$224,H226)</f>
        <v>TSV Alemannia Freiburg-Zähringen 2</v>
      </c>
      <c r="E226" t="str" cm="1">
        <f t="array" ref="E226">INDEX(E$221:E$224,H226)</f>
        <v xml:space="preserve"> (1. FR/OR)</v>
      </c>
      <c r="G226" s="1"/>
      <c r="H226">
        <f>VLOOKUP(C226,P$221:R$224,3,FALSE)</f>
        <v>3</v>
      </c>
      <c r="J226" s="1"/>
      <c r="K226" s="2"/>
      <c r="L226" s="3"/>
      <c r="M226" s="3"/>
      <c r="N226" s="3"/>
      <c r="O226" s="9"/>
      <c r="W226" s="5"/>
      <c r="X226" s="5"/>
      <c r="Y226" s="5"/>
      <c r="Z226" s="5"/>
      <c r="AA226" s="5"/>
      <c r="AB226" s="5"/>
      <c r="AC226" s="5"/>
      <c r="AD226" s="6"/>
      <c r="AE226" s="4"/>
      <c r="AF226" s="4"/>
      <c r="AG226" s="4"/>
      <c r="AH226" s="4"/>
      <c r="AI226" s="4"/>
      <c r="AJ226" s="7"/>
    </row>
    <row r="227" spans="2:36" x14ac:dyDescent="0.35">
      <c r="C227">
        <v>2</v>
      </c>
      <c r="D227" t="str" cm="1">
        <f t="array" ref="D227">INDEX(D$221:D$224,H227)</f>
        <v>SG Kappelwindeck/Steinbach 2</v>
      </c>
      <c r="E227" t="str" cm="1">
        <f t="array" ref="E227">INDEX(E$221:E$224,H227)</f>
        <v xml:space="preserve"> (1. RA)</v>
      </c>
      <c r="G227" s="1"/>
      <c r="H227">
        <f t="shared" ref="H227:H229" si="172">VLOOKUP(C227,P$221:R$224,3,FALSE)</f>
        <v>1</v>
      </c>
      <c r="J227" s="1"/>
      <c r="K227" s="2"/>
      <c r="L227" s="3"/>
      <c r="M227" s="3"/>
      <c r="N227" s="3"/>
      <c r="O227" s="9"/>
      <c r="W227" s="5"/>
      <c r="X227" s="5"/>
      <c r="Y227" s="5"/>
      <c r="Z227" s="5"/>
      <c r="AA227" s="5"/>
      <c r="AB227" s="5"/>
      <c r="AC227" s="5"/>
      <c r="AD227" s="6"/>
      <c r="AE227" s="4"/>
      <c r="AF227" s="4"/>
      <c r="AG227" s="4"/>
      <c r="AH227" s="4"/>
      <c r="AI227" s="4"/>
      <c r="AJ227" s="7"/>
    </row>
    <row r="228" spans="2:36" x14ac:dyDescent="0.35">
      <c r="C228">
        <v>3</v>
      </c>
      <c r="D228" t="str" cm="1">
        <f t="array" ref="D228">INDEX(D$221:D$224,H228)</f>
        <v>HSG Konstanz 3</v>
      </c>
      <c r="E228" t="str" cm="1">
        <f t="array" ref="E228">INDEX(E$221:E$224,H228)</f>
        <v xml:space="preserve"> (1. He/Bo)</v>
      </c>
      <c r="G228" s="1"/>
      <c r="H228">
        <f t="shared" si="172"/>
        <v>4</v>
      </c>
      <c r="J228" s="1"/>
      <c r="K228" s="2"/>
      <c r="L228" s="3"/>
      <c r="M228" s="3"/>
      <c r="N228" s="3"/>
      <c r="O228" s="9"/>
      <c r="W228" s="5"/>
      <c r="X228" s="5"/>
      <c r="Y228" s="5"/>
      <c r="Z228" s="5"/>
      <c r="AA228" s="5"/>
      <c r="AB228" s="5"/>
      <c r="AC228" s="5"/>
      <c r="AD228" s="6"/>
      <c r="AE228" s="4"/>
      <c r="AF228" s="4"/>
      <c r="AG228" s="4"/>
      <c r="AH228" s="4"/>
      <c r="AI228" s="4"/>
      <c r="AJ228" s="7"/>
    </row>
    <row r="229" spans="2:36" x14ac:dyDescent="0.35">
      <c r="C229">
        <v>4</v>
      </c>
      <c r="D229" t="str" cm="1">
        <f t="array" ref="D229">INDEX(D$221:D$224,H229)</f>
        <v>TuS Altenheim 2</v>
      </c>
      <c r="E229" t="str" cm="1">
        <f t="array" ref="E229">INDEX(E$221:E$224,H229)</f>
        <v xml:space="preserve"> (2. OG/SW)</v>
      </c>
      <c r="G229" s="1"/>
      <c r="H229">
        <f t="shared" si="172"/>
        <v>2</v>
      </c>
      <c r="J229" s="1"/>
      <c r="K229" s="2"/>
      <c r="L229" s="3"/>
      <c r="M229" s="3"/>
      <c r="N229" s="3"/>
      <c r="O229" s="9"/>
      <c r="W229" s="5"/>
      <c r="X229" s="5"/>
      <c r="Y229" s="5"/>
      <c r="Z229" s="5"/>
      <c r="AA229" s="5"/>
      <c r="AB229" s="5"/>
      <c r="AC229" s="5"/>
      <c r="AD229" s="6"/>
      <c r="AE229" s="4"/>
      <c r="AF229" s="4"/>
      <c r="AG229" s="4"/>
      <c r="AH229" s="4"/>
      <c r="AI229" s="4"/>
      <c r="AJ229" s="7"/>
    </row>
    <row r="230" spans="2:36" x14ac:dyDescent="0.35">
      <c r="G230" s="1"/>
      <c r="H230" s="2"/>
      <c r="J230" s="1"/>
      <c r="K230" s="2"/>
      <c r="L230" s="3"/>
      <c r="M230" s="3"/>
      <c r="N230" s="3"/>
      <c r="O230" s="9"/>
      <c r="W230" s="5"/>
      <c r="X230" s="5"/>
      <c r="Y230" s="5"/>
      <c r="Z230" s="5"/>
      <c r="AA230" s="5"/>
      <c r="AB230" s="5"/>
      <c r="AC230" s="5"/>
      <c r="AD230" s="6"/>
      <c r="AE230" s="4"/>
      <c r="AF230" s="4"/>
      <c r="AG230" s="4"/>
      <c r="AH230" s="4"/>
      <c r="AI230" s="4"/>
      <c r="AJ230" s="7"/>
    </row>
    <row r="231" spans="2:36" x14ac:dyDescent="0.35">
      <c r="B231" s="8" t="s">
        <v>175</v>
      </c>
      <c r="M231" s="3"/>
      <c r="N231" s="3"/>
      <c r="O231" s="9"/>
      <c r="W231" s="5"/>
      <c r="X231" s="5"/>
      <c r="Y231" s="5"/>
      <c r="Z231" s="5"/>
      <c r="AA231" s="5"/>
      <c r="AB231" s="5"/>
      <c r="AC231" s="5"/>
      <c r="AD231" s="6"/>
      <c r="AE231" s="4"/>
      <c r="AF231" s="4"/>
      <c r="AG231" s="4"/>
      <c r="AH231" s="4"/>
      <c r="AI231" s="4"/>
      <c r="AJ231" s="7"/>
    </row>
    <row r="232" spans="2:36" x14ac:dyDescent="0.35">
      <c r="C232">
        <v>1</v>
      </c>
      <c r="D232" t="str" cm="1">
        <f t="array" ref="D232">INDEX(D$53:D$1010,$H232)&amp;INDEX(U$53:U$1010,$H232)</f>
        <v>HSG Ortenau Süd 2 (1. OG/SW)</v>
      </c>
      <c r="H232">
        <f>VLOOKUP(C232,Q$53:R$72,2,FALSE)</f>
        <v>12</v>
      </c>
      <c r="K232" cm="1">
        <f t="array" ref="K232">INDEX(T$53:T$1010,$H232)</f>
        <v>1</v>
      </c>
      <c r="L232" t="str" cm="1">
        <f t="array" ref="L232">INDEX(S$53:S$1010,$H232)</f>
        <v>OG/SW</v>
      </c>
    </row>
    <row r="233" spans="2:36" x14ac:dyDescent="0.35">
      <c r="C233">
        <v>2</v>
      </c>
      <c r="D233" t="str" cm="1">
        <f t="array" ref="D233">INDEX(D$53:D$1010,$H233)&amp;INDEX(U$53:U$1010,$H233)</f>
        <v>TuS Altenheim 2 (2. OG/SW)</v>
      </c>
      <c r="H233">
        <f t="shared" ref="H233:H239" si="173">VLOOKUP(C233,Q$53:R$72,2,FALSE)</f>
        <v>13</v>
      </c>
      <c r="K233" cm="1">
        <f t="array" ref="K233">INDEX(T$53:T$1010,$H233)</f>
        <v>2</v>
      </c>
      <c r="L233" t="str" cm="1">
        <f t="array" ref="L233">INDEX(S$53:S$1010,$H233)</f>
        <v>OG/SW</v>
      </c>
    </row>
    <row r="234" spans="2:36" x14ac:dyDescent="0.35">
      <c r="C234">
        <v>3</v>
      </c>
      <c r="D234" t="str" cm="1">
        <f t="array" ref="D234">INDEX(D$53:D$1010,$H234)&amp;INDEX(U$53:U$1010,$H234)</f>
        <v>TuS Schutterwald 3 (3. OG/SW)</v>
      </c>
      <c r="H234">
        <f t="shared" si="173"/>
        <v>14</v>
      </c>
      <c r="K234" cm="1">
        <f t="array" ref="K234">INDEX(T$53:T$1010,$H234)</f>
        <v>3</v>
      </c>
      <c r="L234" t="str" cm="1">
        <f t="array" ref="L234">INDEX(S$53:S$1010,$H234)</f>
        <v>OG/SW</v>
      </c>
    </row>
    <row r="235" spans="2:36" x14ac:dyDescent="0.35">
      <c r="C235">
        <v>4</v>
      </c>
      <c r="D235" t="str" cm="1">
        <f t="array" ref="D235">INDEX(D$53:D$1010,$H235)&amp;INDEX(U$53:U$1010,$H235)</f>
        <v>HSG Nonnenweier/Ottenheim 2 (4. OG/SW)</v>
      </c>
      <c r="H235">
        <f t="shared" si="173"/>
        <v>15</v>
      </c>
      <c r="K235" cm="1">
        <f t="array" ref="K235">INDEX(T$53:T$1010,$H235)</f>
        <v>4</v>
      </c>
      <c r="L235" t="str" cm="1">
        <f t="array" ref="L235">INDEX(S$53:S$1010,$H235)</f>
        <v>OG/SW</v>
      </c>
    </row>
    <row r="236" spans="2:36" x14ac:dyDescent="0.35">
      <c r="C236">
        <v>5</v>
      </c>
      <c r="D236" t="str" cm="1">
        <f t="array" ref="D236">INDEX(D$53:D$1010,$H236)&amp;INDEX(U$53:U$1010,$H236)</f>
        <v>TuS Helmlingen 2 (5. RA)</v>
      </c>
      <c r="H236">
        <f t="shared" si="173"/>
        <v>5</v>
      </c>
      <c r="K236" cm="1">
        <f t="array" ref="K236">INDEX(T$53:T$1010,$H236)</f>
        <v>5</v>
      </c>
      <c r="L236" t="str" cm="1">
        <f t="array" ref="L236">INDEX(S$53:S$1010,$H236)</f>
        <v>RA</v>
      </c>
    </row>
    <row r="237" spans="2:36" x14ac:dyDescent="0.35">
      <c r="C237">
        <v>6</v>
      </c>
      <c r="D237" t="str" cm="1">
        <f t="array" ref="D237">INDEX(D$53:D$1010,$H237)&amp;INDEX(U$53:U$1010,$H237)</f>
        <v>HGW Hofweier 2 (6. OG/SW)</v>
      </c>
      <c r="H237">
        <f t="shared" si="173"/>
        <v>17</v>
      </c>
      <c r="K237" cm="1">
        <f t="array" ref="K237">INDEX(T$53:T$1010,$H237)</f>
        <v>6</v>
      </c>
      <c r="L237" t="str" cm="1">
        <f t="array" ref="L237">INDEX(S$53:S$1010,$H237)</f>
        <v>OG/SW</v>
      </c>
    </row>
    <row r="238" spans="2:36" x14ac:dyDescent="0.35">
      <c r="C238">
        <v>7</v>
      </c>
      <c r="D238" t="str" cm="1">
        <f t="array" ref="D238">INDEX(D$53:D$1010,$H238)&amp;INDEX(U$53:U$1010,$H238)</f>
        <v>SG Ohlsbach/Elgersweier 2 (7. OG/SW)</v>
      </c>
      <c r="H238">
        <f t="shared" si="173"/>
        <v>18</v>
      </c>
      <c r="K238" cm="1">
        <f t="array" ref="K238">INDEX(T$53:T$1010,$H238)</f>
        <v>7</v>
      </c>
      <c r="L238" t="str" cm="1">
        <f t="array" ref="L238">INDEX(S$53:S$1010,$H238)</f>
        <v>OG/SW</v>
      </c>
    </row>
    <row r="239" spans="2:36" x14ac:dyDescent="0.35">
      <c r="C239">
        <v>8</v>
      </c>
      <c r="D239" t="str" cm="1">
        <f t="array" ref="D239">INDEX(D$53:D$1010,$H239)&amp;INDEX(U$53:U$1010,$H239)</f>
        <v>HSG Hanauerland 2 (8. OG/SW)</v>
      </c>
      <c r="H239">
        <f t="shared" si="173"/>
        <v>19</v>
      </c>
      <c r="K239" cm="1">
        <f t="array" ref="K239">INDEX(T$53:T$1010,$H239)</f>
        <v>8</v>
      </c>
      <c r="L239" t="str" cm="1">
        <f t="array" ref="L239">INDEX(S$53:S$1010,$H239)</f>
        <v>OG/SW</v>
      </c>
    </row>
    <row r="240" spans="2:36" x14ac:dyDescent="0.35">
      <c r="C240">
        <v>9</v>
      </c>
      <c r="D240" t="str" cm="1">
        <f t="array" ref="D240">INDEX(D$100:D$1010,$H240)&amp;INDEX(U$100:U$1010,$H240)</f>
        <v>TuS Altenheim 3 (1. OS/BL)</v>
      </c>
      <c r="H240">
        <f>VLOOKUP(C240-8,Q$100:R$120,2,FALSE)</f>
        <v>12</v>
      </c>
      <c r="K240" cm="1">
        <f t="array" ref="K240">INDEX(T$100:T$1010,$H240)</f>
        <v>1</v>
      </c>
      <c r="L240" t="str" cm="1">
        <f t="array" ref="L240">INDEX(S$100:S$1010,$H240)</f>
        <v>OS/BL</v>
      </c>
    </row>
    <row r="241" spans="3:12" x14ac:dyDescent="0.35">
      <c r="C241">
        <v>10</v>
      </c>
      <c r="D241" t="str" cm="1">
        <f t="array" ref="D241">INDEX(D$100:D$1010,$H241)&amp;INDEX(U$100:U$1010,$H241)</f>
        <v>ASV Ottenhöfen 2 (2. RA/BL)</v>
      </c>
      <c r="H241">
        <f t="shared" ref="H241:H250" si="174">VLOOKUP(C241-8,Q$100:R$120,2,FALSE)</f>
        <v>2</v>
      </c>
      <c r="K241" cm="1">
        <f t="array" ref="K241">INDEX(T$100:T$1010,$H241)</f>
        <v>2</v>
      </c>
      <c r="L241" t="str" cm="1">
        <f t="array" ref="L241">INDEX(S$100:S$1010,$H241)</f>
        <v>RA/BL</v>
      </c>
    </row>
    <row r="242" spans="3:12" x14ac:dyDescent="0.35">
      <c r="C242">
        <v>11</v>
      </c>
      <c r="D242" t="str" cm="1">
        <f t="array" ref="D242">INDEX(D$100:D$1010,$H242)&amp;INDEX(U$100:U$1010,$H242)</f>
        <v>HSG Renchtal (2. OS/BL)</v>
      </c>
      <c r="H242">
        <f t="shared" si="174"/>
        <v>13</v>
      </c>
      <c r="K242" cm="1">
        <f t="array" ref="K242">INDEX(T$100:T$1010,$H242)</f>
        <v>2</v>
      </c>
      <c r="L242" t="str" cm="1">
        <f t="array" ref="L242">INDEX(S$100:S$1010,$H242)</f>
        <v>OS/BL</v>
      </c>
    </row>
    <row r="243" spans="3:12" x14ac:dyDescent="0.35">
      <c r="C243">
        <v>12</v>
      </c>
      <c r="D243" t="str" cm="1">
        <f t="array" ref="D243">INDEX(D$100:D$1010,$H243)&amp;INDEX(U$100:U$1010,$H243)</f>
        <v>HSG Hanauerland 3 (3. OS/BL)</v>
      </c>
      <c r="H243">
        <f t="shared" si="174"/>
        <v>14</v>
      </c>
      <c r="K243" cm="1">
        <f t="array" ref="K243">INDEX(T$100:T$1010,$H243)</f>
        <v>3</v>
      </c>
      <c r="L243" t="str" cm="1">
        <f t="array" ref="L243">INDEX(S$100:S$1010,$H243)</f>
        <v>OS/BL</v>
      </c>
    </row>
    <row r="244" spans="3:12" x14ac:dyDescent="0.35">
      <c r="C244">
        <v>13</v>
      </c>
      <c r="D244" t="str" cm="1">
        <f t="array" ref="D244">INDEX(D$100:D$1010,$H244)&amp;INDEX(U$100:U$1010,$H244)</f>
        <v>TuS Helmlingen 3 (3. RA/BL)</v>
      </c>
      <c r="H244">
        <f t="shared" si="174"/>
        <v>3</v>
      </c>
      <c r="K244" cm="1">
        <f t="array" ref="K244">INDEX(T$100:T$1010,$H244)</f>
        <v>3</v>
      </c>
      <c r="L244" t="str" cm="1">
        <f t="array" ref="L244">INDEX(S$100:S$1010,$H244)</f>
        <v>RA/BL</v>
      </c>
    </row>
    <row r="245" spans="3:12" x14ac:dyDescent="0.35">
      <c r="C245">
        <v>14</v>
      </c>
      <c r="D245" t="str" cm="1">
        <f t="array" ref="D245">INDEX(D$100:D$1010,$H245)&amp;INDEX(U$100:U$1010,$H245)</f>
        <v>TuS Memprechtshofen (4. RA/BL)</v>
      </c>
      <c r="H245">
        <f t="shared" si="174"/>
        <v>4</v>
      </c>
      <c r="K245" cm="1">
        <f t="array" ref="K245">INDEX(T$100:T$1010,$H245)</f>
        <v>4</v>
      </c>
      <c r="L245" t="str" cm="1">
        <f t="array" ref="L245">INDEX(S$100:S$1010,$H245)</f>
        <v>RA/BL</v>
      </c>
    </row>
    <row r="246" spans="3:12" x14ac:dyDescent="0.35">
      <c r="C246">
        <v>15</v>
      </c>
      <c r="D246" t="str" cm="1">
        <f t="array" ref="D246">INDEX(D$100:D$1010,$H246)&amp;INDEX(U$100:U$1010,$H246)</f>
        <v>SG Scutro 2 (4. OS/BL)</v>
      </c>
      <c r="H246">
        <f t="shared" si="174"/>
        <v>15</v>
      </c>
      <c r="K246" cm="1">
        <f t="array" ref="K246">INDEX(T$100:T$1010,$H246)</f>
        <v>4</v>
      </c>
      <c r="L246" t="str" cm="1">
        <f t="array" ref="L246">INDEX(S$100:S$1010,$H246)</f>
        <v>OS/BL</v>
      </c>
    </row>
    <row r="247" spans="3:12" x14ac:dyDescent="0.35">
      <c r="C247">
        <v>16</v>
      </c>
      <c r="D247" t="str" cm="1">
        <f t="array" ref="D247">INDEX(D$100:D$1010,$H247)&amp;INDEX(U$100:U$1010,$H247)</f>
        <v>SG Hornberg/Lauterbach/Triberg 2 (5. OS/BL)</v>
      </c>
      <c r="H247">
        <f t="shared" si="174"/>
        <v>16</v>
      </c>
      <c r="K247" cm="1">
        <f t="array" ref="K247">INDEX(T$100:T$1010,$H247)</f>
        <v>5</v>
      </c>
      <c r="L247" t="str" cm="1">
        <f t="array" ref="L247">INDEX(S$100:S$1010,$H247)</f>
        <v>OS/BL</v>
      </c>
    </row>
    <row r="248" spans="3:12" x14ac:dyDescent="0.35">
      <c r="C248">
        <v>17</v>
      </c>
      <c r="D248" t="str" cm="1">
        <f t="array" ref="D248">INDEX(D$100:D$1010,$H248)&amp;INDEX(U$100:U$1010,$H248)</f>
        <v>FV Unterharmersbach (6. OS/BL)</v>
      </c>
      <c r="H248">
        <f t="shared" si="174"/>
        <v>17</v>
      </c>
      <c r="K248" cm="1">
        <f t="array" ref="K248">INDEX(T$100:T$1010,$H248)</f>
        <v>6</v>
      </c>
      <c r="L248" t="str" cm="1">
        <f t="array" ref="L248">INDEX(S$100:S$1010,$H248)</f>
        <v>OS/BL</v>
      </c>
    </row>
    <row r="249" spans="3:12" x14ac:dyDescent="0.35">
      <c r="C249">
        <v>18</v>
      </c>
      <c r="D249" t="str" cm="1">
        <f t="array" ref="D249">INDEX(D$100:D$1010,$H249)&amp;INDEX(U$100:U$1010,$H249)</f>
        <v>SG Gutach/Wolfach 2 (7. OS/BL)</v>
      </c>
      <c r="H249">
        <f t="shared" si="174"/>
        <v>18</v>
      </c>
      <c r="K249" cm="1">
        <f t="array" ref="K249">INDEX(T$100:T$1010,$H249)</f>
        <v>7</v>
      </c>
      <c r="L249" t="str" cm="1">
        <f t="array" ref="L249">INDEX(S$100:S$1010,$H249)</f>
        <v>OS/BL</v>
      </c>
    </row>
    <row r="250" spans="3:12" x14ac:dyDescent="0.35">
      <c r="C250">
        <v>19</v>
      </c>
      <c r="D250" t="str" cm="1">
        <f t="array" ref="D250">INDEX(D$100:D$1010,$H250)&amp;INDEX(U$100:U$1010,$H250)</f>
        <v>HSG Ortenau Süd 3 (8. OS/BL)</v>
      </c>
      <c r="H250">
        <f t="shared" si="174"/>
        <v>19</v>
      </c>
      <c r="K250" cm="1">
        <f t="array" ref="K250">INDEX(T$100:T$1010,$H250)</f>
        <v>8</v>
      </c>
      <c r="L250" t="str" cm="1">
        <f t="array" ref="L250">INDEX(S$100:S$1010,$H250)</f>
        <v>OS/BL</v>
      </c>
    </row>
    <row r="251" spans="3:12" x14ac:dyDescent="0.35">
      <c r="C251">
        <v>20</v>
      </c>
      <c r="D251" t="str" cm="1">
        <f t="array" ref="D251">INDEX(D$100:D$1010,$H251)&amp;INDEX(U$100:U$1010,$H251)</f>
        <v>SV Zunsweier 2 (9. OS/BL)</v>
      </c>
      <c r="H251">
        <f t="shared" ref="H251" si="175">VLOOKUP(C251-8,Q$100:R$120,2,FALSE)</f>
        <v>20</v>
      </c>
      <c r="K251" cm="1">
        <f t="array" ref="K251">INDEX(T$100:T$1010,$H251)</f>
        <v>9</v>
      </c>
      <c r="L251" t="str" cm="1">
        <f t="array" ref="L251">INDEX(S$100:S$1010,$H251)</f>
        <v>OS/BL</v>
      </c>
    </row>
    <row r="252" spans="3:12" x14ac:dyDescent="0.35">
      <c r="C252">
        <v>21</v>
      </c>
      <c r="D252" t="str">
        <f t="shared" ref="D252:D260" si="176">D135&amp;U135</f>
        <v>SG Scutro 3 (1. OS/BK1)</v>
      </c>
    </row>
    <row r="253" spans="3:12" x14ac:dyDescent="0.35">
      <c r="C253">
        <v>22</v>
      </c>
      <c r="D253" t="str">
        <f t="shared" si="176"/>
        <v>TuS Schutterwald 4 (2. OS/BK1)</v>
      </c>
    </row>
    <row r="254" spans="3:12" x14ac:dyDescent="0.35">
      <c r="C254">
        <v>23</v>
      </c>
      <c r="D254" t="str">
        <f t="shared" si="176"/>
        <v>HSG Renchtal 2 (3. OS/BK1)</v>
      </c>
    </row>
    <row r="255" spans="3:12" x14ac:dyDescent="0.35">
      <c r="C255">
        <v>24</v>
      </c>
      <c r="D255" t="str">
        <f t="shared" si="176"/>
        <v>HSG Nonnenweier/Ottenheim 3 (4. OS/BK1)</v>
      </c>
    </row>
    <row r="256" spans="3:12" x14ac:dyDescent="0.35">
      <c r="C256">
        <v>25</v>
      </c>
      <c r="D256" t="str">
        <f t="shared" si="176"/>
        <v>HTV Meißenheim 3 (5. OS/BK1)</v>
      </c>
    </row>
    <row r="257" spans="2:4" x14ac:dyDescent="0.35">
      <c r="C257">
        <v>26</v>
      </c>
      <c r="D257" t="str">
        <f t="shared" si="176"/>
        <v>SG Hornberg/Lauterbach/Triberg 3 (6. OS/BK1)</v>
      </c>
    </row>
    <row r="258" spans="2:4" x14ac:dyDescent="0.35">
      <c r="C258">
        <v>27</v>
      </c>
      <c r="D258" t="str">
        <f t="shared" si="176"/>
        <v>SG Ohlsbach/Elgersweier 3 (7. OS/BK1)</v>
      </c>
    </row>
    <row r="259" spans="2:4" x14ac:dyDescent="0.35">
      <c r="C259">
        <v>28</v>
      </c>
      <c r="D259" t="str">
        <f t="shared" si="176"/>
        <v>HGW Hofweier 3 (8. OS/BK1)</v>
      </c>
    </row>
    <row r="260" spans="2:4" x14ac:dyDescent="0.35">
      <c r="C260">
        <v>29</v>
      </c>
      <c r="D260" t="str">
        <f t="shared" si="176"/>
        <v>ETSV Offenburg (9. OS/BK1)</v>
      </c>
    </row>
    <row r="261" spans="2:4" x14ac:dyDescent="0.35">
      <c r="C261">
        <v>30</v>
      </c>
      <c r="D261" t="str">
        <f>D145&amp;U145</f>
        <v>TuS Altenheim 4 (1. OS/BK2)</v>
      </c>
    </row>
    <row r="262" spans="2:4" x14ac:dyDescent="0.35">
      <c r="C262">
        <v>31</v>
      </c>
      <c r="D262" t="str">
        <f t="shared" ref="D262:D263" si="177">D146&amp;U146</f>
        <v>TV Friesenheim (2. OS/BK2)</v>
      </c>
    </row>
    <row r="263" spans="2:4" x14ac:dyDescent="0.35">
      <c r="C263">
        <v>32</v>
      </c>
      <c r="D263" t="str">
        <f t="shared" si="177"/>
        <v>SG Gutach/Wolfach 3 (3. OS/BK2)</v>
      </c>
    </row>
    <row r="264" spans="2:4" x14ac:dyDescent="0.35">
      <c r="C264">
        <v>33</v>
      </c>
    </row>
    <row r="265" spans="2:4" x14ac:dyDescent="0.35">
      <c r="C265">
        <v>34</v>
      </c>
    </row>
    <row r="267" spans="2:4" x14ac:dyDescent="0.35">
      <c r="B267" s="8" t="s">
        <v>137</v>
      </c>
    </row>
    <row r="268" spans="2:4" x14ac:dyDescent="0.35">
      <c r="C268">
        <v>1</v>
      </c>
      <c r="D268" t="str">
        <f t="shared" ref="D268:D279" si="178">D74&amp;U74</f>
        <v>TSV Alemannia Freiburg-Zähringen 2 (1. FR/OR)</v>
      </c>
    </row>
    <row r="269" spans="2:4" x14ac:dyDescent="0.35">
      <c r="C269">
        <v>2</v>
      </c>
      <c r="D269" t="str">
        <f t="shared" si="178"/>
        <v>SG Freiburg (2. FR/OR)</v>
      </c>
    </row>
    <row r="270" spans="2:4" x14ac:dyDescent="0.35">
      <c r="C270">
        <v>3</v>
      </c>
      <c r="D270" t="str">
        <f t="shared" si="178"/>
        <v>SG Kenzingen/Herbolzheim 2 (3. FR/OR)</v>
      </c>
    </row>
    <row r="271" spans="2:4" x14ac:dyDescent="0.35">
      <c r="C271">
        <v>4</v>
      </c>
      <c r="D271" t="str">
        <f t="shared" si="178"/>
        <v>SG Köndringen/Teningen 3 (4. FR/OR)</v>
      </c>
    </row>
    <row r="272" spans="2:4" x14ac:dyDescent="0.35">
      <c r="C272">
        <v>5</v>
      </c>
      <c r="D272" t="str">
        <f t="shared" si="178"/>
        <v>Freiburger TS 1844 (5. FR/OR)</v>
      </c>
    </row>
    <row r="273" spans="3:4" x14ac:dyDescent="0.35">
      <c r="C273">
        <v>6</v>
      </c>
      <c r="D273" t="str">
        <f t="shared" si="178"/>
        <v>HSG Dreiland 2 (6. FR/OR)</v>
      </c>
    </row>
    <row r="274" spans="3:4" x14ac:dyDescent="0.35">
      <c r="C274">
        <v>7</v>
      </c>
      <c r="D274" t="str">
        <f t="shared" si="178"/>
        <v>TV Todtnau (7. FR/OR)</v>
      </c>
    </row>
    <row r="275" spans="3:4" x14ac:dyDescent="0.35">
      <c r="C275">
        <v>8</v>
      </c>
      <c r="D275" t="str">
        <f t="shared" si="178"/>
        <v>HG Müllheim/Neuenburg 2 (8. FR/OR)</v>
      </c>
    </row>
    <row r="276" spans="3:4" x14ac:dyDescent="0.35">
      <c r="C276">
        <v>9</v>
      </c>
      <c r="D276" t="str">
        <f t="shared" si="178"/>
        <v>TG Altdorf (9. FR/OR)</v>
      </c>
    </row>
    <row r="277" spans="3:4" x14ac:dyDescent="0.35">
      <c r="C277">
        <v>10</v>
      </c>
      <c r="D277" t="str">
        <f t="shared" si="178"/>
        <v>SG ESV/TVSTG Freiburg (10. FR/OR)</v>
      </c>
    </row>
    <row r="278" spans="3:4" x14ac:dyDescent="0.35">
      <c r="C278">
        <v>11</v>
      </c>
      <c r="D278" t="str">
        <f t="shared" si="178"/>
        <v>SG Schopfheim/Karsau (11. FR/OR)</v>
      </c>
    </row>
    <row r="279" spans="3:4" x14ac:dyDescent="0.35">
      <c r="C279">
        <v>12</v>
      </c>
      <c r="D279" t="str">
        <f t="shared" si="178"/>
        <v>TSV March (12. FR/OR)</v>
      </c>
    </row>
    <row r="280" spans="3:4" x14ac:dyDescent="0.35">
      <c r="C280">
        <v>13</v>
      </c>
      <c r="D280" t="str">
        <f t="shared" ref="D280:D290" si="179">D122&amp;U122</f>
        <v>SG Freiburg 2 (1. BzL)</v>
      </c>
    </row>
    <row r="281" spans="3:4" x14ac:dyDescent="0.35">
      <c r="C281">
        <v>14</v>
      </c>
      <c r="D281" t="str">
        <f t="shared" si="179"/>
        <v>TuS Ringsheim 2 (2. BzL)</v>
      </c>
    </row>
    <row r="282" spans="3:4" x14ac:dyDescent="0.35">
      <c r="C282">
        <v>15</v>
      </c>
      <c r="D282" t="str">
        <f t="shared" si="179"/>
        <v>SG Maulburg/Steinen 2 (3. BzL)</v>
      </c>
    </row>
    <row r="283" spans="3:4" x14ac:dyDescent="0.35">
      <c r="C283">
        <v>16</v>
      </c>
      <c r="D283" t="str">
        <f t="shared" si="179"/>
        <v>SG Schopfheim/Karsau 2 (4. BzL)</v>
      </c>
    </row>
    <row r="284" spans="3:4" x14ac:dyDescent="0.35">
      <c r="C284">
        <v>17</v>
      </c>
      <c r="D284" t="str">
        <f t="shared" si="179"/>
        <v>Regio-Hummeln (5. BzL)</v>
      </c>
    </row>
    <row r="285" spans="3:4" x14ac:dyDescent="0.35">
      <c r="C285">
        <v>18</v>
      </c>
      <c r="D285" t="str">
        <f t="shared" si="179"/>
        <v>TG Altdorf 2 (6. BzL)</v>
      </c>
    </row>
    <row r="286" spans="3:4" x14ac:dyDescent="0.35">
      <c r="C286">
        <v>19</v>
      </c>
      <c r="D286" t="str">
        <f t="shared" si="179"/>
        <v>SG Waldkirch/Denzlingen 2 (7. BzL)</v>
      </c>
    </row>
    <row r="287" spans="3:4" x14ac:dyDescent="0.35">
      <c r="C287">
        <v>20</v>
      </c>
      <c r="D287" t="str">
        <f t="shared" si="179"/>
        <v>TV Bötzingen (8. BzL)</v>
      </c>
    </row>
    <row r="288" spans="3:4" x14ac:dyDescent="0.35">
      <c r="C288">
        <v>21</v>
      </c>
      <c r="D288" t="str">
        <f t="shared" si="179"/>
        <v>TSV Alemannia Freiburg-Zähringen 3 (9. BzL)</v>
      </c>
    </row>
    <row r="289" spans="2:15" x14ac:dyDescent="0.35">
      <c r="C289">
        <v>22</v>
      </c>
      <c r="D289" t="str">
        <f t="shared" si="179"/>
        <v>HC Emmendingen (10. BzL)</v>
      </c>
    </row>
    <row r="290" spans="2:15" x14ac:dyDescent="0.35">
      <c r="C290">
        <v>23</v>
      </c>
      <c r="D290" t="str">
        <f t="shared" si="179"/>
        <v>DJK Bad Säckingen (11. BzL)</v>
      </c>
    </row>
    <row r="291" spans="2:15" x14ac:dyDescent="0.35">
      <c r="C291">
        <v>24</v>
      </c>
      <c r="D291" t="str">
        <f t="shared" ref="D291:D301" si="180">D163&amp;U163</f>
        <v>SG Köndringen/Teningen 4 (1. BK1)</v>
      </c>
    </row>
    <row r="292" spans="2:15" x14ac:dyDescent="0.35">
      <c r="C292">
        <v>25</v>
      </c>
      <c r="D292" t="str">
        <f t="shared" si="180"/>
        <v>HG Müllheim/Neuenburg 3 (2. BK1)</v>
      </c>
    </row>
    <row r="293" spans="2:15" x14ac:dyDescent="0.35">
      <c r="C293">
        <v>26</v>
      </c>
      <c r="D293" t="str">
        <f t="shared" si="180"/>
        <v>SG Freiburg 3 (3. BK1)</v>
      </c>
    </row>
    <row r="294" spans="2:15" x14ac:dyDescent="0.35">
      <c r="C294">
        <v>27</v>
      </c>
      <c r="D294" t="str">
        <f t="shared" si="180"/>
        <v>HandBall Löwen Heitersheim 2 (4. BK1)</v>
      </c>
    </row>
    <row r="295" spans="2:15" x14ac:dyDescent="0.35">
      <c r="C295">
        <v>28</v>
      </c>
      <c r="D295" t="str">
        <f t="shared" si="180"/>
        <v>Freiburger TS 1844 2 (5. BK1)</v>
      </c>
    </row>
    <row r="296" spans="2:15" x14ac:dyDescent="0.35">
      <c r="C296">
        <v>29</v>
      </c>
      <c r="D296" t="str">
        <f t="shared" si="180"/>
        <v>TV Zell (6. BK1)</v>
      </c>
    </row>
    <row r="297" spans="2:15" x14ac:dyDescent="0.35">
      <c r="C297">
        <v>30</v>
      </c>
      <c r="D297" t="str">
        <f t="shared" si="180"/>
        <v>TuS Oberhausen 2 (7. BK1)</v>
      </c>
    </row>
    <row r="298" spans="2:15" x14ac:dyDescent="0.35">
      <c r="C298">
        <v>31</v>
      </c>
      <c r="D298" t="str">
        <f t="shared" si="180"/>
        <v>TV Todtnau 2 (8. BK1)</v>
      </c>
    </row>
    <row r="299" spans="2:15" x14ac:dyDescent="0.35">
      <c r="C299">
        <v>32</v>
      </c>
      <c r="D299" t="str">
        <f t="shared" si="180"/>
        <v>TSV March 2 (9. BK1)</v>
      </c>
    </row>
    <row r="300" spans="2:15" x14ac:dyDescent="0.35">
      <c r="C300">
        <v>33</v>
      </c>
      <c r="D300" t="str">
        <f t="shared" si="180"/>
        <v>TV Neustadt (10. BK1)</v>
      </c>
    </row>
    <row r="301" spans="2:15" x14ac:dyDescent="0.35">
      <c r="C301">
        <v>34</v>
      </c>
      <c r="D301" t="str">
        <f t="shared" si="180"/>
        <v>SG Waldkirch/Denzlingen 3 (11. BK1)</v>
      </c>
    </row>
    <row r="303" spans="2:15" x14ac:dyDescent="0.35">
      <c r="B303" s="8" t="s">
        <v>114</v>
      </c>
      <c r="G303" s="1"/>
      <c r="H303" s="2"/>
      <c r="J303" s="1"/>
      <c r="K303" s="2"/>
      <c r="L303" s="3"/>
    </row>
    <row r="304" spans="2:15" x14ac:dyDescent="0.35">
      <c r="C304">
        <v>1</v>
      </c>
      <c r="D304" t="str" cm="1">
        <f t="array" ref="D304">INDEX(D$53:D$85,$H304)&amp;INDEX(U$53:U$85,$H304)</f>
        <v>TSV Alemannia Freiburg-Zähringen 2 (1. FR/OR)</v>
      </c>
      <c r="H304">
        <f t="shared" ref="H304:H315" si="181">VLOOKUP(C304,P$53:R$85,3,FALSE)</f>
        <v>22</v>
      </c>
      <c r="K304" cm="1">
        <f t="array" ref="K304">INDEX(T$53:T$85,$H304)</f>
        <v>1</v>
      </c>
      <c r="L304" t="str" cm="1">
        <f t="array" ref="L304">INDEX(S$53:S$85,$H304)</f>
        <v>FR/OR</v>
      </c>
      <c r="M304">
        <f>IF($L304="FR/OR",1,0)+M303</f>
        <v>1</v>
      </c>
      <c r="O304">
        <f>IF($L304="FR/OR",0,1)+O303</f>
        <v>0</v>
      </c>
    </row>
    <row r="305" spans="2:15" x14ac:dyDescent="0.35">
      <c r="C305">
        <v>2</v>
      </c>
      <c r="D305" t="str" cm="1">
        <f t="array" ref="D305">INDEX(D$53:D$85,$H305)&amp;INDEX(U$53:U$85,$H305)</f>
        <v>HSG Ortenau Süd 2 (1. OG/SW)</v>
      </c>
      <c r="H305">
        <f t="shared" si="181"/>
        <v>12</v>
      </c>
      <c r="K305" cm="1">
        <f t="array" ref="K305">INDEX(T$53:T$85,$H305)</f>
        <v>1</v>
      </c>
      <c r="L305" t="str" cm="1">
        <f t="array" ref="L305">INDEX(S$53:S$85,$H305)</f>
        <v>OG/SW</v>
      </c>
      <c r="M305">
        <f t="shared" ref="M305:M315" si="182">IF($L305="FR/OR",1,0)+M304</f>
        <v>1</v>
      </c>
      <c r="O305">
        <f t="shared" ref="O305:O315" si="183">IF($L305="FR/OR",0,1)+O304</f>
        <v>1</v>
      </c>
    </row>
    <row r="306" spans="2:15" x14ac:dyDescent="0.35">
      <c r="C306">
        <v>3</v>
      </c>
      <c r="D306" t="str" cm="1">
        <f t="array" ref="D306">INDEX(D$53:D$85,$H306)&amp;INDEX(U$53:U$85,$H306)</f>
        <v>TuS Altenheim 2 (2. OG/SW)</v>
      </c>
      <c r="H306">
        <f t="shared" si="181"/>
        <v>13</v>
      </c>
      <c r="K306" cm="1">
        <f t="array" ref="K306">INDEX(T$53:T$85,$H306)</f>
        <v>2</v>
      </c>
      <c r="L306" t="str" cm="1">
        <f t="array" ref="L306">INDEX(S$53:S$85,$H306)</f>
        <v>OG/SW</v>
      </c>
      <c r="M306">
        <f t="shared" si="182"/>
        <v>1</v>
      </c>
      <c r="O306">
        <f t="shared" si="183"/>
        <v>2</v>
      </c>
    </row>
    <row r="307" spans="2:15" x14ac:dyDescent="0.35">
      <c r="C307">
        <v>4</v>
      </c>
      <c r="D307" t="str" cm="1">
        <f t="array" ref="D307">INDEX(D$53:D$85,$H307)&amp;INDEX(U$53:U$85,$H307)</f>
        <v>SG Freiburg (2. FR/OR)</v>
      </c>
      <c r="H307">
        <f t="shared" si="181"/>
        <v>23</v>
      </c>
      <c r="K307" cm="1">
        <f t="array" ref="K307">INDEX(T$53:T$85,$H307)</f>
        <v>2</v>
      </c>
      <c r="L307" t="str" cm="1">
        <f t="array" ref="L307">INDEX(S$53:S$85,$H307)</f>
        <v>FR/OR</v>
      </c>
      <c r="M307">
        <f t="shared" si="182"/>
        <v>2</v>
      </c>
      <c r="O307">
        <f t="shared" si="183"/>
        <v>2</v>
      </c>
    </row>
    <row r="308" spans="2:15" x14ac:dyDescent="0.35">
      <c r="C308">
        <v>5</v>
      </c>
      <c r="D308" t="str" cm="1">
        <f t="array" ref="D308">INDEX(D$53:D$85,$H308)&amp;INDEX(U$53:U$85,$H308)</f>
        <v>TuS Schutterwald 3 (3. OG/SW)</v>
      </c>
      <c r="H308">
        <f t="shared" si="181"/>
        <v>14</v>
      </c>
      <c r="K308" cm="1">
        <f t="array" ref="K308">INDEX(T$53:T$85,$H308)</f>
        <v>3</v>
      </c>
      <c r="L308" t="str" cm="1">
        <f t="array" ref="L308">INDEX(S$53:S$85,$H308)</f>
        <v>OG/SW</v>
      </c>
      <c r="M308">
        <f t="shared" si="182"/>
        <v>2</v>
      </c>
      <c r="O308">
        <f t="shared" si="183"/>
        <v>3</v>
      </c>
    </row>
    <row r="309" spans="2:15" x14ac:dyDescent="0.35">
      <c r="C309">
        <v>6</v>
      </c>
      <c r="D309" t="str" cm="1">
        <f t="array" ref="D309">INDEX(D$53:D$85,$H309)&amp;INDEX(U$53:U$85,$H309)</f>
        <v>SG Kenzingen/Herbolzheim 2 (3. FR/OR)</v>
      </c>
      <c r="H309">
        <f t="shared" si="181"/>
        <v>24</v>
      </c>
      <c r="K309" cm="1">
        <f t="array" ref="K309">INDEX(T$53:T$85,$H309)</f>
        <v>3</v>
      </c>
      <c r="L309" t="str" cm="1">
        <f t="array" ref="L309">INDEX(S$53:S$85,$H309)</f>
        <v>FR/OR</v>
      </c>
      <c r="M309">
        <f t="shared" si="182"/>
        <v>3</v>
      </c>
      <c r="O309">
        <f t="shared" si="183"/>
        <v>3</v>
      </c>
    </row>
    <row r="310" spans="2:15" x14ac:dyDescent="0.35">
      <c r="C310">
        <v>7</v>
      </c>
      <c r="D310" t="str" cm="1">
        <f t="array" ref="D310">INDEX(D$53:D$85,$H310)&amp;INDEX(U$53:U$85,$H310)</f>
        <v>SG Köndringen/Teningen 3 (4. FR/OR)</v>
      </c>
      <c r="H310">
        <f t="shared" si="181"/>
        <v>25</v>
      </c>
      <c r="K310" cm="1">
        <f t="array" ref="K310">INDEX(T$53:T$85,$H310)</f>
        <v>4</v>
      </c>
      <c r="L310" t="str" cm="1">
        <f t="array" ref="L310">INDEX(S$53:S$85,$H310)</f>
        <v>FR/OR</v>
      </c>
      <c r="M310">
        <f t="shared" si="182"/>
        <v>4</v>
      </c>
      <c r="O310">
        <f t="shared" si="183"/>
        <v>3</v>
      </c>
    </row>
    <row r="311" spans="2:15" x14ac:dyDescent="0.35">
      <c r="C311">
        <v>8</v>
      </c>
      <c r="D311" t="str" cm="1">
        <f t="array" ref="D311">INDEX(D$53:D$85,$H311)&amp;INDEX(U$53:U$85,$H311)</f>
        <v>HSG Nonnenweier/Ottenheim 2 (4. OG/SW)</v>
      </c>
      <c r="H311">
        <f t="shared" si="181"/>
        <v>15</v>
      </c>
      <c r="K311" cm="1">
        <f t="array" ref="K311">INDEX(T$53:T$85,$H311)</f>
        <v>4</v>
      </c>
      <c r="L311" t="str" cm="1">
        <f t="array" ref="L311">INDEX(S$53:S$85,$H311)</f>
        <v>OG/SW</v>
      </c>
      <c r="M311">
        <f t="shared" si="182"/>
        <v>4</v>
      </c>
      <c r="O311">
        <f t="shared" si="183"/>
        <v>4</v>
      </c>
    </row>
    <row r="312" spans="2:15" x14ac:dyDescent="0.35">
      <c r="C312">
        <v>9</v>
      </c>
      <c r="D312" t="str" cm="1">
        <f t="array" ref="D312">INDEX(D$53:D$85,$H312)&amp;INDEX(U$53:U$85,$H312)</f>
        <v>TuS Helmlingen 2 (5. RA)</v>
      </c>
      <c r="H312">
        <f t="shared" si="181"/>
        <v>5</v>
      </c>
      <c r="K312" cm="1">
        <f t="array" ref="K312">INDEX(T$53:T$85,$H312)</f>
        <v>5</v>
      </c>
      <c r="L312" t="str" cm="1">
        <f t="array" ref="L312">INDEX(S$53:S$85,$H312)</f>
        <v>RA</v>
      </c>
      <c r="M312">
        <f t="shared" si="182"/>
        <v>4</v>
      </c>
      <c r="O312">
        <f t="shared" si="183"/>
        <v>5</v>
      </c>
    </row>
    <row r="313" spans="2:15" x14ac:dyDescent="0.35">
      <c r="C313">
        <v>10</v>
      </c>
      <c r="D313" t="str" cm="1">
        <f t="array" ref="D313">INDEX(D$53:D$85,$H313)&amp;INDEX(U$53:U$85,$H313)</f>
        <v>Freiburger TS 1844 (5. FR/OR)</v>
      </c>
      <c r="H313">
        <f t="shared" si="181"/>
        <v>26</v>
      </c>
      <c r="K313" cm="1">
        <f t="array" ref="K313">INDEX(T$53:T$85,$H313)</f>
        <v>5</v>
      </c>
      <c r="L313" t="str" cm="1">
        <f t="array" ref="L313">INDEX(S$53:S$85,$H313)</f>
        <v>FR/OR</v>
      </c>
      <c r="M313">
        <f t="shared" si="182"/>
        <v>5</v>
      </c>
      <c r="O313">
        <f t="shared" si="183"/>
        <v>5</v>
      </c>
    </row>
    <row r="314" spans="2:15" x14ac:dyDescent="0.35">
      <c r="C314">
        <v>11</v>
      </c>
      <c r="D314" t="str" cm="1">
        <f t="array" ref="D314">INDEX(D$53:D$85,$H314)&amp;INDEX(U$53:U$85,$H314)</f>
        <v>HSG Dreiland 2 (6. FR/OR)</v>
      </c>
      <c r="H314">
        <f t="shared" si="181"/>
        <v>27</v>
      </c>
      <c r="K314" cm="1">
        <f t="array" ref="K314">INDEX(T$53:T$85,$H314)</f>
        <v>6</v>
      </c>
      <c r="L314" t="str" cm="1">
        <f t="array" ref="L314">INDEX(S$53:S$85,$H314)</f>
        <v>FR/OR</v>
      </c>
      <c r="M314">
        <f t="shared" si="182"/>
        <v>6</v>
      </c>
      <c r="O314">
        <f t="shared" si="183"/>
        <v>5</v>
      </c>
    </row>
    <row r="315" spans="2:15" x14ac:dyDescent="0.35">
      <c r="C315">
        <v>12</v>
      </c>
      <c r="D315" t="str" cm="1">
        <f t="array" ref="D315">INDEX(D$53:D$85,$H315)&amp;INDEX(U$53:U$85,$H315)</f>
        <v>HGW Hofweier 2 (6. OG/SW)</v>
      </c>
      <c r="H315">
        <f t="shared" si="181"/>
        <v>17</v>
      </c>
      <c r="K315" cm="1">
        <f t="array" ref="K315">INDEX(T$53:T$85,$H315)</f>
        <v>6</v>
      </c>
      <c r="L315" t="str" cm="1">
        <f t="array" ref="L315">INDEX(S$53:S$85,$H315)</f>
        <v>OG/SW</v>
      </c>
      <c r="M315">
        <f t="shared" si="182"/>
        <v>6</v>
      </c>
      <c r="O315">
        <f t="shared" si="183"/>
        <v>6</v>
      </c>
    </row>
    <row r="317" spans="2:15" x14ac:dyDescent="0.35">
      <c r="B317" s="8" t="s">
        <v>110</v>
      </c>
      <c r="H317" s="24">
        <f>MAX(H318:H329)</f>
        <v>4</v>
      </c>
      <c r="I317" s="24">
        <f>MAX(I318:I329)</f>
        <v>5</v>
      </c>
      <c r="M317" s="24"/>
      <c r="N317" s="24"/>
    </row>
    <row r="318" spans="2:15" x14ac:dyDescent="0.35">
      <c r="B318" t="b">
        <f>(C318&lt;=$B$218)</f>
        <v>1</v>
      </c>
      <c r="C318">
        <v>1</v>
      </c>
      <c r="D318" s="10" t="str" cm="1">
        <f t="array" ref="D318">IF(B318,VLOOKUP(C318,B$210:D$217,3,FALSE),INDEX(D$304:D$1016,C318-$B$218))</f>
        <v>HTV Meißenheim 2 (11. LL-N)</v>
      </c>
      <c r="H318" s="23" cm="1">
        <f t="array" ref="H318">IF(B318,0,INDEX(M$304:M$317,C318-$B$218))</f>
        <v>0</v>
      </c>
      <c r="I318" s="23" cm="1">
        <f t="array" ref="I318">IF(B318,0,INDEX(O$304:O$317,C318-$B$218))</f>
        <v>0</v>
      </c>
      <c r="M318" s="23"/>
      <c r="N318" s="23"/>
    </row>
    <row r="319" spans="2:15" x14ac:dyDescent="0.35">
      <c r="B319" t="b">
        <f t="shared" ref="B319:B332" si="184">(C319&lt;=$B$218)</f>
        <v>1</v>
      </c>
      <c r="C319">
        <v>2</v>
      </c>
      <c r="D319" s="10" t="str" cm="1">
        <f t="array" ref="D319">IF(B319,VLOOKUP(C319,B$210:D$217,3,FALSE),INDEX(D$304:D$1016,C319-$B$218))</f>
        <v>TuS Oberhausen (14. LL-S)</v>
      </c>
      <c r="H319" s="23" cm="1">
        <f t="array" ref="H319">IF(B319,0,INDEX(M$304:M$317,C319-$B$218))</f>
        <v>0</v>
      </c>
      <c r="I319" s="23" cm="1">
        <f t="array" ref="I319">IF(B319,0,INDEX(O$304:O$317,C319-$B$218))</f>
        <v>0</v>
      </c>
      <c r="M319" s="23"/>
      <c r="N319" s="23"/>
    </row>
    <row r="320" spans="2:15" x14ac:dyDescent="0.35">
      <c r="B320" t="b">
        <f t="shared" si="184"/>
        <v>1</v>
      </c>
      <c r="C320">
        <v>3</v>
      </c>
      <c r="D320" s="10" t="str" cm="1">
        <f t="array" ref="D320">IF(B320,VLOOKUP(C320,B$210:D$217,3,FALSE),INDEX(D$304:D$1016,C320-$B$218))</f>
        <v>SG Hornberg/Lauterbach/Triberg (14. LL-N)</v>
      </c>
      <c r="H320" s="23" cm="1">
        <f t="array" ref="H320">IF(B320,0,INDEX(M$304:M$317,C320-$B$218))</f>
        <v>0</v>
      </c>
      <c r="I320" s="23" cm="1">
        <f t="array" ref="I320">IF(B320,0,INDEX(O$304:O$317,C320-$B$218))</f>
        <v>0</v>
      </c>
      <c r="M320" s="23"/>
      <c r="N320" s="23"/>
    </row>
    <row r="321" spans="2:14" x14ac:dyDescent="0.35">
      <c r="B321" t="b">
        <f t="shared" si="184"/>
        <v>0</v>
      </c>
      <c r="C321">
        <v>4</v>
      </c>
      <c r="D321" s="4" t="str" cm="1">
        <f t="array" ref="D321">IF(B321,VLOOKUP(C321,B$210:D$217,3,FALSE),INDEX(D$304:D$1016,C321-$B$218))</f>
        <v>TSV Alemannia Freiburg-Zähringen 2 (1. FR/OR)</v>
      </c>
      <c r="H321" s="23" cm="1">
        <f t="array" ref="H321">IF(B321,0,INDEX(M$304:M$317,C321-$B$218))</f>
        <v>1</v>
      </c>
      <c r="I321" s="23" cm="1">
        <f t="array" ref="I321">IF(B321,0,INDEX(O$304:O$317,C321-$B$218))</f>
        <v>0</v>
      </c>
      <c r="M321" s="23"/>
      <c r="N321" s="23"/>
    </row>
    <row r="322" spans="2:14" x14ac:dyDescent="0.35">
      <c r="B322" t="b">
        <f t="shared" si="184"/>
        <v>0</v>
      </c>
      <c r="C322">
        <v>5</v>
      </c>
      <c r="D322" s="20" t="str" cm="1">
        <f t="array" ref="D322">IF(B322,VLOOKUP(C322,B$210:D$217,3,FALSE),INDEX(D$304:D$1016,C322-$B$218))</f>
        <v>HSG Ortenau Süd 2 (1. OG/SW)</v>
      </c>
      <c r="H322" s="23" cm="1">
        <f t="array" ref="H322">IF(B322,0,INDEX(M$304:M$317,C322-$B$218))</f>
        <v>1</v>
      </c>
      <c r="I322" s="23" cm="1">
        <f t="array" ref="I322">IF(B322,0,INDEX(O$304:O$317,C322-$B$218))</f>
        <v>1</v>
      </c>
      <c r="M322" s="23"/>
      <c r="N322" s="23"/>
    </row>
    <row r="323" spans="2:14" x14ac:dyDescent="0.35">
      <c r="B323" t="b">
        <f t="shared" si="184"/>
        <v>0</v>
      </c>
      <c r="C323">
        <v>6</v>
      </c>
      <c r="D323" s="4" t="str" cm="1">
        <f t="array" ref="D323">IF(B323,VLOOKUP(C323,B$210:D$217,3,FALSE),INDEX(D$304:D$1016,C323-$B$218))</f>
        <v>TuS Altenheim 2 (2. OG/SW)</v>
      </c>
      <c r="H323" s="23" cm="1">
        <f t="array" ref="H323">IF(B323,0,INDEX(M$304:M$317,C323-$B$218))</f>
        <v>1</v>
      </c>
      <c r="I323" s="23" cm="1">
        <f t="array" ref="I323">IF(B323,0,INDEX(O$304:O$317,C323-$B$218))</f>
        <v>2</v>
      </c>
      <c r="M323" s="23"/>
      <c r="N323" s="23"/>
    </row>
    <row r="324" spans="2:14" x14ac:dyDescent="0.35">
      <c r="B324" t="b">
        <f t="shared" si="184"/>
        <v>0</v>
      </c>
      <c r="C324">
        <v>7</v>
      </c>
      <c r="D324" s="20" t="str" cm="1">
        <f t="array" ref="D324">IF(B324,VLOOKUP(C324,B$210:D$217,3,FALSE),INDEX(D$304:D$1016,C324-$B$218))</f>
        <v>SG Freiburg (2. FR/OR)</v>
      </c>
      <c r="H324" s="23" cm="1">
        <f t="array" ref="H324">IF(B324,0,INDEX(M$304:M$317,C324-$B$218))</f>
        <v>2</v>
      </c>
      <c r="I324" s="23" cm="1">
        <f t="array" ref="I324">IF(B324,0,INDEX(O$304:O$317,C324-$B$218))</f>
        <v>2</v>
      </c>
      <c r="M324" s="23"/>
      <c r="N324" s="23"/>
    </row>
    <row r="325" spans="2:14" x14ac:dyDescent="0.35">
      <c r="B325" t="b">
        <f t="shared" si="184"/>
        <v>0</v>
      </c>
      <c r="C325">
        <v>8</v>
      </c>
      <c r="D325" s="20" t="str" cm="1">
        <f t="array" ref="D325">IF(B325,VLOOKUP(C325,B$210:D$217,3,FALSE),INDEX(D$304:D$1016,C325-$B$218))</f>
        <v>TuS Schutterwald 3 (3. OG/SW)</v>
      </c>
      <c r="H325" s="23" cm="1">
        <f t="array" ref="H325">IF(B325,0,INDEX(M$304:M$317,C325-$B$218))</f>
        <v>2</v>
      </c>
      <c r="I325" s="23" cm="1">
        <f t="array" ref="I325">IF(B325,0,INDEX(O$304:O$317,C325-$B$218))</f>
        <v>3</v>
      </c>
      <c r="M325" s="23"/>
      <c r="N325" s="23"/>
    </row>
    <row r="326" spans="2:14" x14ac:dyDescent="0.35">
      <c r="B326" t="b">
        <f t="shared" si="184"/>
        <v>0</v>
      </c>
      <c r="C326">
        <v>9</v>
      </c>
      <c r="D326" s="20" t="str" cm="1">
        <f t="array" ref="D326">IF(B326,VLOOKUP(C326,B$210:D$217,3,FALSE),INDEX(D$304:D$1016,C326-$B$218))</f>
        <v>SG Kenzingen/Herbolzheim 2 (3. FR/OR)</v>
      </c>
      <c r="H326" s="23" cm="1">
        <f t="array" ref="H326">IF(B326,0,INDEX(M$304:M$317,C326-$B$218))</f>
        <v>3</v>
      </c>
      <c r="I326" s="23" cm="1">
        <f t="array" ref="I326">IF(B326,0,INDEX(O$304:O$317,C326-$B$218))</f>
        <v>3</v>
      </c>
      <c r="M326" s="23"/>
      <c r="N326" s="23"/>
    </row>
    <row r="327" spans="2:14" x14ac:dyDescent="0.35">
      <c r="B327" t="b">
        <f t="shared" si="184"/>
        <v>0</v>
      </c>
      <c r="C327">
        <v>10</v>
      </c>
      <c r="D327" s="20" t="str" cm="1">
        <f t="array" ref="D327">IF(B327,VLOOKUP(C327,B$210:D$217,3,FALSE),INDEX(D$304:D$1016,C327-$B$218))</f>
        <v>SG Köndringen/Teningen 3 (4. FR/OR)</v>
      </c>
      <c r="H327" s="23" cm="1">
        <f t="array" ref="H327">IF(B327,0,INDEX(M$304:M$317,C327-$B$218))</f>
        <v>4</v>
      </c>
      <c r="I327" s="23" cm="1">
        <f t="array" ref="I327">IF(B327,0,INDEX(O$304:O$317,C327-$B$218))</f>
        <v>3</v>
      </c>
      <c r="M327" s="23"/>
      <c r="N327" s="23"/>
    </row>
    <row r="328" spans="2:14" x14ac:dyDescent="0.35">
      <c r="B328" t="b">
        <f t="shared" si="184"/>
        <v>0</v>
      </c>
      <c r="C328">
        <v>11</v>
      </c>
      <c r="D328" s="20" t="str" cm="1">
        <f t="array" ref="D328">IF(B328,VLOOKUP(C328,B$210:D$217,3,FALSE),INDEX(D$304:D$1016,C328-$B$218))</f>
        <v>HSG Nonnenweier/Ottenheim 2 (4. OG/SW)</v>
      </c>
      <c r="H328" s="23" cm="1">
        <f t="array" ref="H328">IF(B328,0,INDEX(M$304:M$317,C328-$B$218))</f>
        <v>4</v>
      </c>
      <c r="I328" s="23" cm="1">
        <f t="array" ref="I328">IF(B328,0,INDEX(O$304:O$317,C328-$B$218))</f>
        <v>4</v>
      </c>
      <c r="M328" s="23"/>
      <c r="N328" s="23"/>
    </row>
    <row r="329" spans="2:14" x14ac:dyDescent="0.35">
      <c r="B329" t="b">
        <f t="shared" si="184"/>
        <v>0</v>
      </c>
      <c r="C329">
        <v>12</v>
      </c>
      <c r="D329" s="20" t="str" cm="1">
        <f t="array" ref="D329">IF(B329,VLOOKUP(C329,B$210:D$217,3,FALSE),INDEX(D$304:D$1016,C329-$B$218))</f>
        <v>TuS Helmlingen 2 (5. RA)</v>
      </c>
      <c r="H329" s="23" cm="1">
        <f t="array" ref="H329">IF(B329,0,INDEX(M$304:M$317,C329-$B$218))</f>
        <v>4</v>
      </c>
      <c r="I329" s="23" cm="1">
        <f t="array" ref="I329">IF(B329,0,INDEX(O$304:O$317,C329-$B$218))</f>
        <v>5</v>
      </c>
      <c r="M329" s="23"/>
      <c r="N329" s="23"/>
    </row>
    <row r="330" spans="2:14" x14ac:dyDescent="0.35">
      <c r="B330" t="b">
        <f t="shared" si="184"/>
        <v>0</v>
      </c>
      <c r="C330" s="21">
        <v>13</v>
      </c>
      <c r="D330" s="20" t="str" cm="1">
        <f t="array" ref="D330">IF(B330,VLOOKUP(C330,B$210:D$217,3,FALSE),INDEX(D$304:D$1016,C330-$B$218))</f>
        <v>Freiburger TS 1844 (5. FR/OR)</v>
      </c>
      <c r="H330" s="23" cm="1">
        <f t="array" ref="H330">IF(B330,0,INDEX(M$304:M$317,C330-$B$218))</f>
        <v>5</v>
      </c>
      <c r="I330" s="23" cm="1">
        <f t="array" ref="I330">IF(B330,0,INDEX(O$304:O$317,C330-$B$218))</f>
        <v>5</v>
      </c>
      <c r="M330" s="23"/>
      <c r="N330" s="23"/>
    </row>
    <row r="331" spans="2:14" x14ac:dyDescent="0.35">
      <c r="B331" t="b">
        <f t="shared" si="184"/>
        <v>0</v>
      </c>
      <c r="C331" s="21">
        <v>14</v>
      </c>
      <c r="D331" s="20" t="str" cm="1">
        <f t="array" ref="D331">IF(B331,VLOOKUP(C331,B$210:D$217,3,FALSE),INDEX(D$304:D$1016,C331-$B$218))</f>
        <v>HSG Dreiland 2 (6. FR/OR)</v>
      </c>
      <c r="H331" s="23" cm="1">
        <f t="array" ref="H331">IF(B331,0,INDEX(M$304:M$317,C331-$B$218))</f>
        <v>6</v>
      </c>
      <c r="I331" s="23" cm="1">
        <f t="array" ref="I331">IF(B331,0,INDEX(O$304:O$317,C331-$B$218))</f>
        <v>5</v>
      </c>
      <c r="M331" s="23"/>
      <c r="N331" s="23"/>
    </row>
    <row r="332" spans="2:14" x14ac:dyDescent="0.35">
      <c r="B332" t="b">
        <f t="shared" si="184"/>
        <v>0</v>
      </c>
      <c r="C332" s="21">
        <v>15</v>
      </c>
      <c r="D332" s="20" t="str" cm="1">
        <f t="array" ref="D332">IF(B332,VLOOKUP(C332,B$210:D$217,3,FALSE),INDEX(D$304:D$1016,C332-$B$218))</f>
        <v>HGW Hofweier 2 (6. OG/SW)</v>
      </c>
      <c r="H332" s="23" cm="1">
        <f t="array" ref="H332">IF(B332,0,INDEX(M$304:M$317,C332-$B$218))</f>
        <v>6</v>
      </c>
      <c r="I332" s="23" cm="1">
        <f t="array" ref="I332">IF(B332,0,INDEX(O$304:O$317,C332-$B$218))</f>
        <v>6</v>
      </c>
      <c r="M332" s="23"/>
      <c r="N332" s="23"/>
    </row>
    <row r="334" spans="2:14" x14ac:dyDescent="0.35">
      <c r="B334" s="8" t="s">
        <v>174</v>
      </c>
    </row>
    <row r="335" spans="2:14" x14ac:dyDescent="0.35">
      <c r="C335">
        <v>1</v>
      </c>
      <c r="D335" t="str" cm="1">
        <f t="array" ref="D335">INDEX(D$232:D$337,I335)</f>
        <v>HGW Hofweier 2 (6. OG/SW)</v>
      </c>
      <c r="I335">
        <f>I317+1</f>
        <v>6</v>
      </c>
    </row>
    <row r="336" spans="2:14" x14ac:dyDescent="0.35">
      <c r="C336">
        <v>2</v>
      </c>
      <c r="D336" t="str" cm="1">
        <f t="array" ref="D336">INDEX(D$232:D$337,I336)</f>
        <v>SG Ohlsbach/Elgersweier 2 (7. OG/SW)</v>
      </c>
      <c r="I336">
        <f>I335+1</f>
        <v>7</v>
      </c>
    </row>
    <row r="337" spans="2:9" x14ac:dyDescent="0.35">
      <c r="C337">
        <v>3</v>
      </c>
      <c r="D337" t="str" cm="1">
        <f t="array" ref="D337">INDEX(D$232:D$337,I337)</f>
        <v>HSG Hanauerland 2 (8. OG/SW)</v>
      </c>
      <c r="I337">
        <f t="shared" ref="I337:I349" si="185">I336+1</f>
        <v>8</v>
      </c>
    </row>
    <row r="338" spans="2:9" x14ac:dyDescent="0.35">
      <c r="C338">
        <v>4</v>
      </c>
      <c r="D338" t="str" cm="1">
        <f t="array" ref="D338">INDEX(D$232:D$337,I338)</f>
        <v>TuS Altenheim 3 (1. OS/BL)</v>
      </c>
      <c r="I338">
        <f t="shared" si="185"/>
        <v>9</v>
      </c>
    </row>
    <row r="339" spans="2:9" x14ac:dyDescent="0.35">
      <c r="C339">
        <v>5</v>
      </c>
      <c r="D339" t="str" cm="1">
        <f t="array" ref="D339">INDEX(D$232:D$337,I339)</f>
        <v>ASV Ottenhöfen 2 (2. RA/BL)</v>
      </c>
      <c r="I339">
        <f t="shared" si="185"/>
        <v>10</v>
      </c>
    </row>
    <row r="340" spans="2:9" x14ac:dyDescent="0.35">
      <c r="C340">
        <v>6</v>
      </c>
      <c r="D340" t="str" cm="1">
        <f t="array" ref="D340">INDEX(D$232:D$337,I340)</f>
        <v>HSG Renchtal (2. OS/BL)</v>
      </c>
      <c r="I340">
        <f t="shared" si="185"/>
        <v>11</v>
      </c>
    </row>
    <row r="341" spans="2:9" x14ac:dyDescent="0.35">
      <c r="C341">
        <v>7</v>
      </c>
      <c r="D341" t="str" cm="1">
        <f t="array" ref="D341">INDEX(D$232:D$337,I341)</f>
        <v>HSG Hanauerland 3 (3. OS/BL)</v>
      </c>
      <c r="I341">
        <f t="shared" si="185"/>
        <v>12</v>
      </c>
    </row>
    <row r="342" spans="2:9" x14ac:dyDescent="0.35">
      <c r="C342">
        <v>8</v>
      </c>
      <c r="D342" t="str" cm="1">
        <f t="array" ref="D342">INDEX(D$232:D$337,I342)</f>
        <v>TuS Helmlingen 3 (3. RA/BL)</v>
      </c>
      <c r="I342">
        <f t="shared" si="185"/>
        <v>13</v>
      </c>
    </row>
    <row r="343" spans="2:9" x14ac:dyDescent="0.35">
      <c r="C343">
        <v>9</v>
      </c>
      <c r="D343" t="str" cm="1">
        <f t="array" ref="D343">INDEX(D$232:D$337,I343)</f>
        <v>TuS Memprechtshofen (4. RA/BL)</v>
      </c>
      <c r="I343">
        <f t="shared" si="185"/>
        <v>14</v>
      </c>
    </row>
    <row r="344" spans="2:9" x14ac:dyDescent="0.35">
      <c r="C344">
        <v>10</v>
      </c>
      <c r="D344" t="str" cm="1">
        <f t="array" ref="D344">INDEX(D$232:D$337,I344)</f>
        <v>SG Scutro 2 (4. OS/BL)</v>
      </c>
      <c r="I344">
        <f t="shared" si="185"/>
        <v>15</v>
      </c>
    </row>
    <row r="345" spans="2:9" x14ac:dyDescent="0.35">
      <c r="C345">
        <v>11</v>
      </c>
      <c r="D345" t="str" cm="1">
        <f t="array" ref="D345">INDEX(D$232:D$337,I345)</f>
        <v>SG Hornberg/Lauterbach/Triberg 2 (5. OS/BL)</v>
      </c>
      <c r="I345">
        <f t="shared" si="185"/>
        <v>16</v>
      </c>
    </row>
    <row r="346" spans="2:9" x14ac:dyDescent="0.35">
      <c r="C346">
        <v>12</v>
      </c>
      <c r="D346" t="str" cm="1">
        <f t="array" ref="D346">INDEX(D$232:D$337,I346)</f>
        <v>FV Unterharmersbach (6. OS/BL)</v>
      </c>
      <c r="I346">
        <f t="shared" si="185"/>
        <v>17</v>
      </c>
    </row>
    <row r="347" spans="2:9" x14ac:dyDescent="0.35">
      <c r="B347" s="22" t="s">
        <v>111</v>
      </c>
      <c r="D347" t="str" cm="1">
        <f t="array" ref="D347">INDEX(D$232:D$337,I347)</f>
        <v>SG Gutach/Wolfach 2 (7. OS/BL)</v>
      </c>
      <c r="I347">
        <f t="shared" si="185"/>
        <v>18</v>
      </c>
    </row>
    <row r="348" spans="2:9" x14ac:dyDescent="0.35">
      <c r="D348" t="str" cm="1">
        <f t="array" ref="D348">INDEX(D$232:D$337,I348)</f>
        <v>HSG Ortenau Süd 3 (8. OS/BL)</v>
      </c>
      <c r="I348">
        <f t="shared" si="185"/>
        <v>19</v>
      </c>
    </row>
    <row r="349" spans="2:9" x14ac:dyDescent="0.35">
      <c r="D349" t="str" cm="1">
        <f t="array" ref="D349">INDEX(D$232:D$337,I349)</f>
        <v>SV Zunsweier 2 (9. OS/BL)</v>
      </c>
      <c r="I349">
        <f t="shared" si="185"/>
        <v>20</v>
      </c>
    </row>
    <row r="351" spans="2:9" x14ac:dyDescent="0.35">
      <c r="B351" s="8" t="s">
        <v>112</v>
      </c>
    </row>
    <row r="352" spans="2:9" x14ac:dyDescent="0.35">
      <c r="C352">
        <v>1</v>
      </c>
      <c r="D352" t="str" cm="1">
        <f t="array" ref="D352">INDEX(D$268:D$1116,I352)</f>
        <v>Freiburger TS 1844 (5. FR/OR)</v>
      </c>
      <c r="I352">
        <f>H317+1</f>
        <v>5</v>
      </c>
    </row>
    <row r="353" spans="2:9" x14ac:dyDescent="0.35">
      <c r="C353">
        <v>2</v>
      </c>
      <c r="D353" t="str" cm="1">
        <f t="array" ref="D353">INDEX(D$268:D$1116,I353)</f>
        <v>HSG Dreiland 2 (6. FR/OR)</v>
      </c>
      <c r="I353">
        <f>I352+1</f>
        <v>6</v>
      </c>
    </row>
    <row r="354" spans="2:9" x14ac:dyDescent="0.35">
      <c r="C354">
        <v>3</v>
      </c>
      <c r="D354" t="str" cm="1">
        <f t="array" ref="D354">INDEX(D$268:D$1116,I354)</f>
        <v>TV Todtnau (7. FR/OR)</v>
      </c>
      <c r="I354">
        <f t="shared" ref="I354:I363" si="186">I353+1</f>
        <v>7</v>
      </c>
    </row>
    <row r="355" spans="2:9" x14ac:dyDescent="0.35">
      <c r="C355">
        <v>4</v>
      </c>
      <c r="D355" t="str" cm="1">
        <f t="array" ref="D355">INDEX(D$268:D$1116,I355)</f>
        <v>HG Müllheim/Neuenburg 2 (8. FR/OR)</v>
      </c>
      <c r="I355">
        <f t="shared" si="186"/>
        <v>8</v>
      </c>
    </row>
    <row r="356" spans="2:9" x14ac:dyDescent="0.35">
      <c r="C356">
        <v>5</v>
      </c>
      <c r="D356" t="str" cm="1">
        <f t="array" ref="D356">INDEX(D$268:D$1116,I356)</f>
        <v>TG Altdorf (9. FR/OR)</v>
      </c>
      <c r="I356">
        <f t="shared" si="186"/>
        <v>9</v>
      </c>
    </row>
    <row r="357" spans="2:9" x14ac:dyDescent="0.35">
      <c r="C357">
        <v>6</v>
      </c>
      <c r="D357" t="str" cm="1">
        <f t="array" ref="D357">INDEX(D$268:D$1116,I357)</f>
        <v>SG ESV/TVSTG Freiburg (10. FR/OR)</v>
      </c>
      <c r="I357">
        <f t="shared" si="186"/>
        <v>10</v>
      </c>
    </row>
    <row r="358" spans="2:9" x14ac:dyDescent="0.35">
      <c r="C358">
        <v>7</v>
      </c>
      <c r="D358" t="str" cm="1">
        <f t="array" ref="D358">INDEX(D$268:D$1116,I358)</f>
        <v>SG Schopfheim/Karsau (11. FR/OR)</v>
      </c>
      <c r="I358">
        <f t="shared" si="186"/>
        <v>11</v>
      </c>
    </row>
    <row r="359" spans="2:9" x14ac:dyDescent="0.35">
      <c r="C359">
        <v>8</v>
      </c>
      <c r="D359" t="str" cm="1">
        <f t="array" ref="D359">INDEX(D$268:D$1116,I359)</f>
        <v>TSV March (12. FR/OR)</v>
      </c>
      <c r="I359">
        <f t="shared" si="186"/>
        <v>12</v>
      </c>
    </row>
    <row r="360" spans="2:9" x14ac:dyDescent="0.35">
      <c r="C360">
        <v>9</v>
      </c>
      <c r="D360" t="str" cm="1">
        <f t="array" ref="D360">INDEX(D$268:D$1116,I360)</f>
        <v>SG Freiburg 2 (1. BzL)</v>
      </c>
      <c r="I360">
        <f t="shared" si="186"/>
        <v>13</v>
      </c>
    </row>
    <row r="361" spans="2:9" x14ac:dyDescent="0.35">
      <c r="C361">
        <v>10</v>
      </c>
      <c r="D361" t="str" cm="1">
        <f t="array" ref="D361">INDEX(D$268:D$1116,I361)</f>
        <v>TuS Ringsheim 2 (2. BzL)</v>
      </c>
      <c r="I361">
        <f t="shared" si="186"/>
        <v>14</v>
      </c>
    </row>
    <row r="362" spans="2:9" x14ac:dyDescent="0.35">
      <c r="C362">
        <v>11</v>
      </c>
      <c r="D362" t="str" cm="1">
        <f t="array" ref="D362">INDEX(D$268:D$1116,I362)</f>
        <v>SG Maulburg/Steinen 2 (3. BzL)</v>
      </c>
      <c r="I362">
        <f t="shared" si="186"/>
        <v>15</v>
      </c>
    </row>
    <row r="363" spans="2:9" x14ac:dyDescent="0.35">
      <c r="C363">
        <v>12</v>
      </c>
      <c r="D363" t="str" cm="1">
        <f t="array" ref="D363">INDEX(D$268:D$1116,I363)</f>
        <v>SG Schopfheim/Karsau 2 (4. BzL)</v>
      </c>
      <c r="I363">
        <f t="shared" si="186"/>
        <v>16</v>
      </c>
    </row>
    <row r="364" spans="2:9" x14ac:dyDescent="0.35">
      <c r="B364" s="22" t="s">
        <v>111</v>
      </c>
      <c r="D364" t="str" cm="1">
        <f t="array" ref="D364">INDEX(D$268:D$1116,I364)</f>
        <v>Regio-Hummeln (5. BzL)</v>
      </c>
      <c r="I364">
        <f t="shared" ref="I364:I366" si="187">I363+1</f>
        <v>17</v>
      </c>
    </row>
    <row r="365" spans="2:9" x14ac:dyDescent="0.35">
      <c r="D365" t="str" cm="1">
        <f t="array" ref="D365">INDEX(D$268:D$1116,I365)</f>
        <v>TG Altdorf 2 (6. BzL)</v>
      </c>
      <c r="I365">
        <f t="shared" si="187"/>
        <v>18</v>
      </c>
    </row>
    <row r="366" spans="2:9" x14ac:dyDescent="0.35">
      <c r="D366" t="str" cm="1">
        <f t="array" ref="D366">INDEX(D$268:D$1116,I366)</f>
        <v>SG Waldkirch/Denzlingen 2 (7. BzL)</v>
      </c>
      <c r="I366">
        <f t="shared" si="187"/>
        <v>19</v>
      </c>
    </row>
    <row r="368" spans="2:9" x14ac:dyDescent="0.35">
      <c r="B368" s="8" t="s">
        <v>189</v>
      </c>
    </row>
    <row r="369" spans="2:9" x14ac:dyDescent="0.35">
      <c r="C369">
        <v>1</v>
      </c>
      <c r="D369" t="str" cm="1">
        <f t="array" ref="D369">INDEX(D$232:D$337,I369)</f>
        <v>SG Gutach/Wolfach 2 (7. OS/BL)</v>
      </c>
      <c r="I369">
        <f>I346+1</f>
        <v>18</v>
      </c>
    </row>
    <row r="370" spans="2:9" x14ac:dyDescent="0.35">
      <c r="C370">
        <v>2</v>
      </c>
      <c r="D370" t="str" cm="1">
        <f t="array" ref="D370">INDEX(D$232:D$337,I370)</f>
        <v>HSG Ortenau Süd 3 (8. OS/BL)</v>
      </c>
      <c r="I370">
        <f>I369+1</f>
        <v>19</v>
      </c>
    </row>
    <row r="371" spans="2:9" x14ac:dyDescent="0.35">
      <c r="C371">
        <v>3</v>
      </c>
      <c r="D371" t="str" cm="1">
        <f t="array" ref="D371">INDEX(D$232:D$337,I371)</f>
        <v>SV Zunsweier 2 (9. OS/BL)</v>
      </c>
      <c r="I371">
        <f t="shared" ref="I371:I381" si="188">I370+1</f>
        <v>20</v>
      </c>
    </row>
    <row r="372" spans="2:9" x14ac:dyDescent="0.35">
      <c r="C372">
        <v>4</v>
      </c>
      <c r="D372" t="str" cm="1">
        <f t="array" ref="D372">INDEX(D$232:D$337,I372)</f>
        <v>SG Scutro 3 (1. OS/BK1)</v>
      </c>
      <c r="I372">
        <f t="shared" si="188"/>
        <v>21</v>
      </c>
    </row>
    <row r="373" spans="2:9" x14ac:dyDescent="0.35">
      <c r="C373">
        <v>5</v>
      </c>
      <c r="D373" t="str" cm="1">
        <f t="array" ref="D373">INDEX(D$232:D$337,I373)</f>
        <v>TuS Schutterwald 4 (2. OS/BK1)</v>
      </c>
      <c r="I373">
        <f t="shared" si="188"/>
        <v>22</v>
      </c>
    </row>
    <row r="374" spans="2:9" x14ac:dyDescent="0.35">
      <c r="C374">
        <v>6</v>
      </c>
      <c r="D374" t="str" cm="1">
        <f t="array" ref="D374">INDEX(D$232:D$337,I374)</f>
        <v>HSG Renchtal 2 (3. OS/BK1)</v>
      </c>
      <c r="I374">
        <f t="shared" si="188"/>
        <v>23</v>
      </c>
    </row>
    <row r="375" spans="2:9" x14ac:dyDescent="0.35">
      <c r="C375">
        <v>7</v>
      </c>
      <c r="D375" t="str" cm="1">
        <f t="array" ref="D375">INDEX(D$232:D$337,I375)</f>
        <v>HSG Nonnenweier/Ottenheim 3 (4. OS/BK1)</v>
      </c>
      <c r="I375">
        <f t="shared" si="188"/>
        <v>24</v>
      </c>
    </row>
    <row r="376" spans="2:9" x14ac:dyDescent="0.35">
      <c r="C376">
        <v>8</v>
      </c>
      <c r="D376" t="str" cm="1">
        <f t="array" ref="D376">INDEX(D$232:D$337,I376)</f>
        <v>HTV Meißenheim 3 (5. OS/BK1)</v>
      </c>
      <c r="I376">
        <f t="shared" si="188"/>
        <v>25</v>
      </c>
    </row>
    <row r="377" spans="2:9" x14ac:dyDescent="0.35">
      <c r="C377">
        <v>9</v>
      </c>
      <c r="D377" t="str" cm="1">
        <f t="array" ref="D377">INDEX(D$232:D$337,I377)</f>
        <v>SG Hornberg/Lauterbach/Triberg 3 (6. OS/BK1)</v>
      </c>
      <c r="I377">
        <f t="shared" si="188"/>
        <v>26</v>
      </c>
    </row>
    <row r="378" spans="2:9" x14ac:dyDescent="0.35">
      <c r="C378">
        <v>10</v>
      </c>
      <c r="D378" t="str" cm="1">
        <f t="array" ref="D378">INDEX(D$232:D$337,I378)</f>
        <v>SG Ohlsbach/Elgersweier 3 (7. OS/BK1)</v>
      </c>
      <c r="I378">
        <f t="shared" si="188"/>
        <v>27</v>
      </c>
    </row>
    <row r="379" spans="2:9" x14ac:dyDescent="0.35">
      <c r="B379" s="22" t="s">
        <v>111</v>
      </c>
      <c r="D379" t="str" cm="1">
        <f t="array" ref="D379">INDEX(D$232:D$337,I379)</f>
        <v>HGW Hofweier 3 (8. OS/BK1)</v>
      </c>
      <c r="I379">
        <f t="shared" si="188"/>
        <v>28</v>
      </c>
    </row>
    <row r="380" spans="2:9" x14ac:dyDescent="0.35">
      <c r="D380" t="str" cm="1">
        <f t="array" ref="D380">INDEX(D$232:D$337,I380)</f>
        <v>ETSV Offenburg (9. OS/BK1)</v>
      </c>
      <c r="I380">
        <f t="shared" si="188"/>
        <v>29</v>
      </c>
    </row>
    <row r="381" spans="2:9" x14ac:dyDescent="0.35">
      <c r="D381" t="str" cm="1">
        <f t="array" ref="D381">INDEX(D$232:D$337,I381)</f>
        <v>TuS Altenheim 4 (1. OS/BK2)</v>
      </c>
      <c r="I381">
        <f t="shared" si="188"/>
        <v>30</v>
      </c>
    </row>
    <row r="383" spans="2:9" x14ac:dyDescent="0.35">
      <c r="B383" s="8" t="s">
        <v>144</v>
      </c>
    </row>
    <row r="384" spans="2:9" x14ac:dyDescent="0.35">
      <c r="C384">
        <v>1</v>
      </c>
      <c r="D384" t="str" cm="1">
        <f t="array" ref="D384">INDEX(D$268:D$1116,I384)</f>
        <v>Regio-Hummeln (5. BzL)</v>
      </c>
      <c r="I384">
        <f>I363+1</f>
        <v>17</v>
      </c>
    </row>
    <row r="385" spans="2:9" x14ac:dyDescent="0.35">
      <c r="C385">
        <v>2</v>
      </c>
      <c r="D385" t="str" cm="1">
        <f t="array" ref="D385">INDEX(D$268:D$1116,I385)</f>
        <v>TG Altdorf 2 (6. BzL)</v>
      </c>
      <c r="I385">
        <f t="shared" ref="I385:I396" si="189">I384+1</f>
        <v>18</v>
      </c>
    </row>
    <row r="386" spans="2:9" x14ac:dyDescent="0.35">
      <c r="C386">
        <v>3</v>
      </c>
      <c r="D386" t="str" cm="1">
        <f t="array" ref="D386">INDEX(D$268:D$1116,I386)</f>
        <v>SG Waldkirch/Denzlingen 2 (7. BzL)</v>
      </c>
      <c r="I386">
        <f t="shared" si="189"/>
        <v>19</v>
      </c>
    </row>
    <row r="387" spans="2:9" x14ac:dyDescent="0.35">
      <c r="C387">
        <v>4</v>
      </c>
      <c r="D387" t="str" cm="1">
        <f t="array" ref="D387">INDEX(D$268:D$1116,I387)</f>
        <v>TV Bötzingen (8. BzL)</v>
      </c>
      <c r="I387">
        <f t="shared" si="189"/>
        <v>20</v>
      </c>
    </row>
    <row r="388" spans="2:9" x14ac:dyDescent="0.35">
      <c r="C388">
        <v>5</v>
      </c>
      <c r="D388" t="str" cm="1">
        <f t="array" ref="D388">INDEX(D$268:D$1116,I388)</f>
        <v>TSV Alemannia Freiburg-Zähringen 3 (9. BzL)</v>
      </c>
      <c r="I388">
        <f t="shared" si="189"/>
        <v>21</v>
      </c>
    </row>
    <row r="389" spans="2:9" x14ac:dyDescent="0.35">
      <c r="C389">
        <v>6</v>
      </c>
      <c r="D389" t="str" cm="1">
        <f t="array" ref="D389">INDEX(D$268:D$1116,I389)</f>
        <v>HC Emmendingen (10. BzL)</v>
      </c>
      <c r="I389">
        <f t="shared" si="189"/>
        <v>22</v>
      </c>
    </row>
    <row r="390" spans="2:9" x14ac:dyDescent="0.35">
      <c r="C390">
        <v>7</v>
      </c>
      <c r="D390" t="str" cm="1">
        <f t="array" ref="D390">INDEX(D$268:D$1116,I390)</f>
        <v>DJK Bad Säckingen (11. BzL)</v>
      </c>
      <c r="I390">
        <f t="shared" si="189"/>
        <v>23</v>
      </c>
    </row>
    <row r="391" spans="2:9" x14ac:dyDescent="0.35">
      <c r="C391">
        <v>8</v>
      </c>
      <c r="D391" t="str" cm="1">
        <f t="array" ref="D391">INDEX(D$268:D$1116,I391)</f>
        <v>SG Köndringen/Teningen 4 (1. BK1)</v>
      </c>
      <c r="I391">
        <f t="shared" si="189"/>
        <v>24</v>
      </c>
    </row>
    <row r="392" spans="2:9" x14ac:dyDescent="0.35">
      <c r="C392">
        <v>9</v>
      </c>
      <c r="D392" t="str" cm="1">
        <f t="array" ref="D392">INDEX(D$268:D$1116,I392)</f>
        <v>HG Müllheim/Neuenburg 3 (2. BK1)</v>
      </c>
      <c r="I392">
        <f t="shared" si="189"/>
        <v>25</v>
      </c>
    </row>
    <row r="393" spans="2:9" x14ac:dyDescent="0.35">
      <c r="C393">
        <v>10</v>
      </c>
      <c r="D393" t="str" cm="1">
        <f t="array" ref="D393">INDEX(D$268:D$1116,I393)</f>
        <v>SG Freiburg 3 (3. BK1)</v>
      </c>
      <c r="I393">
        <f t="shared" si="189"/>
        <v>26</v>
      </c>
    </row>
    <row r="394" spans="2:9" x14ac:dyDescent="0.35">
      <c r="B394" s="22" t="s">
        <v>111</v>
      </c>
      <c r="D394" t="str" cm="1">
        <f t="array" ref="D394">INDEX(D$268:D$1116,I394)</f>
        <v>HandBall Löwen Heitersheim 2 (4. BK1)</v>
      </c>
      <c r="I394">
        <f t="shared" si="189"/>
        <v>27</v>
      </c>
    </row>
    <row r="395" spans="2:9" x14ac:dyDescent="0.35">
      <c r="D395" t="str" cm="1">
        <f t="array" ref="D395">INDEX(D$268:D$1116,I395)</f>
        <v>Freiburger TS 1844 2 (5. BK1)</v>
      </c>
      <c r="I395">
        <f t="shared" si="189"/>
        <v>28</v>
      </c>
    </row>
    <row r="396" spans="2:9" x14ac:dyDescent="0.35">
      <c r="D396" t="str" cm="1">
        <f t="array" ref="D396">INDEX(D$268:D$1116,I396)</f>
        <v>TV Zell (6. BK1)</v>
      </c>
      <c r="I396">
        <f t="shared" si="189"/>
        <v>29</v>
      </c>
    </row>
    <row r="398" spans="2:9" x14ac:dyDescent="0.35">
      <c r="B398" s="8" t="s">
        <v>202</v>
      </c>
    </row>
    <row r="399" spans="2:9" x14ac:dyDescent="0.35">
      <c r="C399">
        <v>1</v>
      </c>
      <c r="D399" t="str" cm="1">
        <f t="array" ref="D399">INDEX(D$232:D$337,I399)</f>
        <v>HGW Hofweier 3 (8. OS/BK1)</v>
      </c>
      <c r="I399">
        <f>I378+1</f>
        <v>28</v>
      </c>
    </row>
    <row r="400" spans="2:9" x14ac:dyDescent="0.35">
      <c r="C400">
        <v>2</v>
      </c>
      <c r="D400" t="str" cm="1">
        <f t="array" ref="D400">INDEX(D$232:D$337,I400)</f>
        <v>ETSV Offenburg (9. OS/BK1)</v>
      </c>
      <c r="I400">
        <f t="shared" ref="I400:I407" si="190">I399+1</f>
        <v>29</v>
      </c>
    </row>
    <row r="401" spans="2:9" x14ac:dyDescent="0.35">
      <c r="C401">
        <v>3</v>
      </c>
      <c r="D401" t="str" cm="1">
        <f t="array" ref="D401">INDEX(D$232:D$337,I401)</f>
        <v>TuS Altenheim 4 (1. OS/BK2)</v>
      </c>
      <c r="I401">
        <f t="shared" si="190"/>
        <v>30</v>
      </c>
    </row>
    <row r="402" spans="2:9" x14ac:dyDescent="0.35">
      <c r="C402">
        <v>4</v>
      </c>
      <c r="D402" t="str" cm="1">
        <f t="array" ref="D402">INDEX(D$232:D$337,I402)</f>
        <v>TV Friesenheim (2. OS/BK2)</v>
      </c>
      <c r="I402">
        <f t="shared" si="190"/>
        <v>31</v>
      </c>
    </row>
    <row r="403" spans="2:9" x14ac:dyDescent="0.35">
      <c r="C403">
        <v>5</v>
      </c>
      <c r="D403" t="str" cm="1">
        <f t="array" ref="D403">INDEX(D$232:D$337,I403)</f>
        <v>SG Gutach/Wolfach 3 (3. OS/BK2)</v>
      </c>
      <c r="I403">
        <f t="shared" si="190"/>
        <v>32</v>
      </c>
    </row>
    <row r="404" spans="2:9" x14ac:dyDescent="0.35">
      <c r="C404">
        <v>6</v>
      </c>
      <c r="D404" cm="1">
        <f t="array" ref="D404">INDEX(D$232:D$337,I404)</f>
        <v>0</v>
      </c>
      <c r="I404">
        <f t="shared" si="190"/>
        <v>33</v>
      </c>
    </row>
    <row r="405" spans="2:9" x14ac:dyDescent="0.35">
      <c r="C405">
        <v>7</v>
      </c>
      <c r="I405">
        <f t="shared" si="190"/>
        <v>34</v>
      </c>
    </row>
    <row r="406" spans="2:9" x14ac:dyDescent="0.35">
      <c r="I406">
        <f t="shared" si="190"/>
        <v>35</v>
      </c>
    </row>
    <row r="407" spans="2:9" x14ac:dyDescent="0.35">
      <c r="I407">
        <f t="shared" si="190"/>
        <v>36</v>
      </c>
    </row>
    <row r="411" spans="2:9" x14ac:dyDescent="0.35">
      <c r="B411" s="8" t="s">
        <v>160</v>
      </c>
    </row>
    <row r="412" spans="2:9" x14ac:dyDescent="0.35">
      <c r="C412">
        <v>1</v>
      </c>
      <c r="D412" t="str" cm="1">
        <f t="array" ref="D412">INDEX(D$268:D$1116,I412)</f>
        <v>HandBall Löwen Heitersheim 2 (4. BK1)</v>
      </c>
      <c r="I412">
        <f>I393+1</f>
        <v>27</v>
      </c>
    </row>
    <row r="413" spans="2:9" x14ac:dyDescent="0.35">
      <c r="C413">
        <v>2</v>
      </c>
      <c r="D413" t="str" cm="1">
        <f t="array" ref="D413">INDEX(D$268:D$1116,I413)</f>
        <v>Freiburger TS 1844 2 (5. BK1)</v>
      </c>
      <c r="I413">
        <f t="shared" ref="I413:I423" si="191">I412+1</f>
        <v>28</v>
      </c>
    </row>
    <row r="414" spans="2:9" x14ac:dyDescent="0.35">
      <c r="C414">
        <v>3</v>
      </c>
      <c r="D414" t="str" cm="1">
        <f t="array" ref="D414">INDEX(D$268:D$1116,I414)</f>
        <v>TV Zell (6. BK1)</v>
      </c>
      <c r="I414">
        <f t="shared" si="191"/>
        <v>29</v>
      </c>
    </row>
    <row r="415" spans="2:9" x14ac:dyDescent="0.35">
      <c r="C415">
        <v>4</v>
      </c>
      <c r="D415" t="str" cm="1">
        <f t="array" ref="D415">INDEX(D$268:D$1116,I415)</f>
        <v>TuS Oberhausen 2 (7. BK1)</v>
      </c>
      <c r="I415">
        <f t="shared" si="191"/>
        <v>30</v>
      </c>
    </row>
    <row r="416" spans="2:9" x14ac:dyDescent="0.35">
      <c r="C416">
        <v>5</v>
      </c>
      <c r="D416" t="str" cm="1">
        <f t="array" ref="D416">INDEX(D$268:D$1116,I416)</f>
        <v>TV Todtnau 2 (8. BK1)</v>
      </c>
      <c r="I416">
        <f t="shared" si="191"/>
        <v>31</v>
      </c>
    </row>
    <row r="417" spans="3:9" x14ac:dyDescent="0.35">
      <c r="C417">
        <v>6</v>
      </c>
      <c r="D417" t="str" cm="1">
        <f t="array" ref="D417">INDEX(D$268:D$1116,I417)</f>
        <v>TSV March 2 (9. BK1)</v>
      </c>
      <c r="I417">
        <f t="shared" si="191"/>
        <v>32</v>
      </c>
    </row>
    <row r="418" spans="3:9" x14ac:dyDescent="0.35">
      <c r="C418">
        <v>7</v>
      </c>
      <c r="D418" t="str" cm="1">
        <f t="array" ref="D418">INDEX(D$268:D$1116,I418)</f>
        <v>TV Neustadt (10. BK1)</v>
      </c>
      <c r="I418">
        <f t="shared" si="191"/>
        <v>33</v>
      </c>
    </row>
    <row r="419" spans="3:9" x14ac:dyDescent="0.35">
      <c r="C419">
        <v>8</v>
      </c>
      <c r="I419">
        <f t="shared" si="191"/>
        <v>34</v>
      </c>
    </row>
    <row r="420" spans="3:9" x14ac:dyDescent="0.35">
      <c r="C420">
        <v>9</v>
      </c>
      <c r="I420">
        <f t="shared" si="191"/>
        <v>35</v>
      </c>
    </row>
    <row r="421" spans="3:9" x14ac:dyDescent="0.35">
      <c r="C421">
        <v>10</v>
      </c>
      <c r="I421">
        <f t="shared" si="191"/>
        <v>36</v>
      </c>
    </row>
    <row r="422" spans="3:9" x14ac:dyDescent="0.35">
      <c r="I422">
        <f t="shared" si="191"/>
        <v>37</v>
      </c>
    </row>
    <row r="423" spans="3:9" x14ac:dyDescent="0.35">
      <c r="I423">
        <f t="shared" si="191"/>
        <v>38</v>
      </c>
    </row>
  </sheetData>
  <sortState xmlns:xlrd2="http://schemas.microsoft.com/office/spreadsheetml/2017/richdata2" ref="W147:AD148">
    <sortCondition ref="W147:W148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4133-45B3-4460-B92F-3334B3331A84}">
  <dimension ref="A1:AJ297"/>
  <sheetViews>
    <sheetView workbookViewId="0">
      <selection activeCell="A7" sqref="A7"/>
    </sheetView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4.6328125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7265625" bestFit="1" customWidth="1"/>
    <col min="24" max="24" width="27.1796875" bestFit="1" customWidth="1"/>
    <col min="25" max="25" width="4.81640625" bestFit="1" customWidth="1"/>
    <col min="26" max="28" width="1.81640625" bestFit="1" customWidth="1"/>
    <col min="29" max="29" width="7.453125" customWidth="1"/>
    <col min="30" max="30" width="5.3632812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233</v>
      </c>
      <c r="C4" t="s">
        <v>96</v>
      </c>
      <c r="D4" t="s">
        <v>80</v>
      </c>
      <c r="E4" t="s">
        <v>141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 t="str">
        <f>B8</f>
        <v>F-OL</v>
      </c>
      <c r="W7" s="65" t="s">
        <v>190</v>
      </c>
      <c r="X7" s="65" t="s">
        <v>0</v>
      </c>
      <c r="Y7" s="65" t="s">
        <v>1</v>
      </c>
      <c r="Z7" s="65" t="s">
        <v>2</v>
      </c>
      <c r="AA7" s="65" t="s">
        <v>3</v>
      </c>
      <c r="AB7" s="65" t="s">
        <v>4</v>
      </c>
      <c r="AC7" s="65" t="s">
        <v>5</v>
      </c>
      <c r="AD7" s="65" t="s">
        <v>6</v>
      </c>
    </row>
    <row r="8" spans="2:30" ht="14" customHeight="1" x14ac:dyDescent="0.35">
      <c r="B8" s="8" t="s">
        <v>232</v>
      </c>
      <c r="C8">
        <f>W8</f>
        <v>1</v>
      </c>
      <c r="D8" t="str">
        <f>X8</f>
        <v>HSG Freiburg 2</v>
      </c>
      <c r="E8">
        <f>Y8</f>
        <v>8</v>
      </c>
      <c r="F8">
        <f>VALUE(LEFT(AC8,FIND(":",AC8)-1))</f>
        <v>295</v>
      </c>
      <c r="G8" s="1" t="s">
        <v>77</v>
      </c>
      <c r="H8" s="2">
        <f>VALUE(RIGHT(AC8,LEN(AC8)-FIND(":",AC8)))</f>
        <v>199</v>
      </c>
      <c r="I8">
        <f>2*Z8+AA8</f>
        <v>16</v>
      </c>
      <c r="J8" s="1" t="s">
        <v>77</v>
      </c>
      <c r="K8" s="2">
        <f>AA8+2*AB8</f>
        <v>0</v>
      </c>
      <c r="L8" s="3"/>
      <c r="M8" s="3"/>
      <c r="N8" s="3"/>
      <c r="O8" s="3"/>
      <c r="S8" t="s">
        <v>135</v>
      </c>
      <c r="T8">
        <f>C8</f>
        <v>1</v>
      </c>
      <c r="U8" t="str">
        <f>" ("&amp;T8&amp;". "&amp;S8&amp;")"</f>
        <v xml:space="preserve"> (1. OL)</v>
      </c>
      <c r="W8" s="65">
        <v>1</v>
      </c>
      <c r="X8" s="65" t="s">
        <v>236</v>
      </c>
      <c r="Y8" s="65">
        <v>8</v>
      </c>
      <c r="Z8" s="65">
        <v>8</v>
      </c>
      <c r="AA8" s="65">
        <v>0</v>
      </c>
      <c r="AB8" s="65">
        <v>0</v>
      </c>
      <c r="AC8" s="65" t="s">
        <v>363</v>
      </c>
      <c r="AD8" s="66">
        <v>0.66666666666666663</v>
      </c>
    </row>
    <row r="9" spans="2:30" ht="14" customHeight="1" x14ac:dyDescent="0.35">
      <c r="C9">
        <f t="shared" ref="C9:E19" si="0">W9</f>
        <v>2</v>
      </c>
      <c r="D9" t="str">
        <f t="shared" si="0"/>
        <v>SG Dornstetten</v>
      </c>
      <c r="E9">
        <f t="shared" si="0"/>
        <v>6</v>
      </c>
      <c r="F9">
        <f t="shared" ref="F9:F19" si="1">VALUE(LEFT(AC9,FIND(":",AC9)-1))</f>
        <v>144</v>
      </c>
      <c r="G9" s="1" t="s">
        <v>77</v>
      </c>
      <c r="H9" s="2">
        <f t="shared" ref="H9:H19" si="2">VALUE(RIGHT(AC9,LEN(AC9)-FIND(":",AC9)))</f>
        <v>124</v>
      </c>
      <c r="I9">
        <f t="shared" ref="I9:I19" si="3">2*Z9+AA9</f>
        <v>10</v>
      </c>
      <c r="J9" s="1" t="s">
        <v>77</v>
      </c>
      <c r="K9" s="2">
        <f t="shared" ref="K9:K19" si="4">AA9+2*AB9</f>
        <v>2</v>
      </c>
      <c r="L9" s="3"/>
      <c r="M9" s="3"/>
      <c r="N9" s="3"/>
      <c r="O9" s="3"/>
      <c r="S9" t="s">
        <v>135</v>
      </c>
      <c r="T9">
        <f t="shared" ref="T9:T19" si="5">C9</f>
        <v>2</v>
      </c>
      <c r="U9" t="str">
        <f t="shared" ref="U9:U19" si="6">" ("&amp;T9&amp;". "&amp;S9&amp;")"</f>
        <v xml:space="preserve"> (2. OL)</v>
      </c>
      <c r="W9" s="65">
        <v>2</v>
      </c>
      <c r="X9" s="65" t="s">
        <v>237</v>
      </c>
      <c r="Y9" s="65">
        <v>6</v>
      </c>
      <c r="Z9" s="65">
        <v>5</v>
      </c>
      <c r="AA9" s="65">
        <v>0</v>
      </c>
      <c r="AB9" s="65">
        <v>1</v>
      </c>
      <c r="AC9" s="67" t="s">
        <v>364</v>
      </c>
      <c r="AD9" s="66">
        <v>0.41805555555555557</v>
      </c>
    </row>
    <row r="10" spans="2:30" ht="14" customHeight="1" x14ac:dyDescent="0.35">
      <c r="C10">
        <f t="shared" si="0"/>
        <v>3</v>
      </c>
      <c r="D10" t="str">
        <f t="shared" si="0"/>
        <v>HB Kinzigtal</v>
      </c>
      <c r="E10">
        <f t="shared" si="0"/>
        <v>7</v>
      </c>
      <c r="F10">
        <f t="shared" si="1"/>
        <v>180</v>
      </c>
      <c r="G10" s="1" t="s">
        <v>77</v>
      </c>
      <c r="H10" s="2">
        <f t="shared" si="2"/>
        <v>155</v>
      </c>
      <c r="I10">
        <f t="shared" si="3"/>
        <v>10</v>
      </c>
      <c r="J10" s="1" t="s">
        <v>77</v>
      </c>
      <c r="K10" s="2">
        <f t="shared" si="4"/>
        <v>4</v>
      </c>
      <c r="L10" s="3"/>
      <c r="M10" s="3"/>
      <c r="N10" s="3"/>
      <c r="O10" s="3"/>
      <c r="S10" t="s">
        <v>135</v>
      </c>
      <c r="T10">
        <f t="shared" si="5"/>
        <v>3</v>
      </c>
      <c r="U10" t="str">
        <f t="shared" si="6"/>
        <v xml:space="preserve"> (3. OL)</v>
      </c>
      <c r="W10" s="65">
        <v>3</v>
      </c>
      <c r="X10" s="65" t="s">
        <v>49</v>
      </c>
      <c r="Y10" s="65">
        <v>7</v>
      </c>
      <c r="Z10" s="65">
        <v>5</v>
      </c>
      <c r="AA10" s="65">
        <v>0</v>
      </c>
      <c r="AB10" s="65">
        <v>2</v>
      </c>
      <c r="AC10" s="65" t="s">
        <v>365</v>
      </c>
      <c r="AD10" s="66">
        <v>0.41944444444444445</v>
      </c>
    </row>
    <row r="11" spans="2:30" ht="14" customHeight="1" x14ac:dyDescent="0.35">
      <c r="C11">
        <f t="shared" si="0"/>
        <v>4</v>
      </c>
      <c r="D11" t="str">
        <f t="shared" si="0"/>
        <v>TuS Helmlingen</v>
      </c>
      <c r="E11">
        <f t="shared" si="0"/>
        <v>7</v>
      </c>
      <c r="F11">
        <f t="shared" si="1"/>
        <v>190</v>
      </c>
      <c r="G11" s="1" t="s">
        <v>77</v>
      </c>
      <c r="H11" s="2">
        <f t="shared" si="2"/>
        <v>146</v>
      </c>
      <c r="I11">
        <f t="shared" si="3"/>
        <v>10</v>
      </c>
      <c r="J11" s="1" t="s">
        <v>77</v>
      </c>
      <c r="K11" s="2">
        <f t="shared" si="4"/>
        <v>4</v>
      </c>
      <c r="L11" s="3"/>
      <c r="M11" s="3"/>
      <c r="N11" s="3"/>
      <c r="O11" s="3"/>
      <c r="S11" t="s">
        <v>135</v>
      </c>
      <c r="T11">
        <f t="shared" si="5"/>
        <v>4</v>
      </c>
      <c r="U11" t="str">
        <f t="shared" si="6"/>
        <v xml:space="preserve"> (4. OL)</v>
      </c>
      <c r="W11" s="65">
        <v>4</v>
      </c>
      <c r="X11" s="65" t="s">
        <v>90</v>
      </c>
      <c r="Y11" s="65">
        <v>7</v>
      </c>
      <c r="Z11" s="65">
        <v>5</v>
      </c>
      <c r="AA11" s="65">
        <v>0</v>
      </c>
      <c r="AB11" s="65">
        <v>2</v>
      </c>
      <c r="AC11" s="65" t="s">
        <v>366</v>
      </c>
      <c r="AD11" s="66">
        <v>0.41944444444444445</v>
      </c>
    </row>
    <row r="12" spans="2:30" ht="14" customHeight="1" x14ac:dyDescent="0.35">
      <c r="C12">
        <f t="shared" si="0"/>
        <v>5</v>
      </c>
      <c r="D12" t="str">
        <f t="shared" si="0"/>
        <v>SG Maulburg/Steinen</v>
      </c>
      <c r="E12">
        <f t="shared" si="0"/>
        <v>7</v>
      </c>
      <c r="F12">
        <f t="shared" si="1"/>
        <v>200</v>
      </c>
      <c r="G12" s="1" t="s">
        <v>77</v>
      </c>
      <c r="H12" s="2">
        <f t="shared" si="2"/>
        <v>210</v>
      </c>
      <c r="I12">
        <f t="shared" si="3"/>
        <v>9</v>
      </c>
      <c r="J12" s="1" t="s">
        <v>77</v>
      </c>
      <c r="K12" s="2">
        <f t="shared" si="4"/>
        <v>5</v>
      </c>
      <c r="L12" s="3"/>
      <c r="M12" s="3"/>
      <c r="N12" s="3"/>
      <c r="O12" s="3"/>
      <c r="S12" t="s">
        <v>135</v>
      </c>
      <c r="T12">
        <f t="shared" si="5"/>
        <v>5</v>
      </c>
      <c r="U12" t="str">
        <f t="shared" si="6"/>
        <v xml:space="preserve"> (5. OL)</v>
      </c>
      <c r="W12" s="65">
        <v>5</v>
      </c>
      <c r="X12" s="65" t="s">
        <v>23</v>
      </c>
      <c r="Y12" s="65">
        <v>7</v>
      </c>
      <c r="Z12" s="65">
        <v>4</v>
      </c>
      <c r="AA12" s="65">
        <v>1</v>
      </c>
      <c r="AB12" s="65">
        <v>2</v>
      </c>
      <c r="AC12" s="65" t="s">
        <v>367</v>
      </c>
      <c r="AD12" s="66">
        <v>0.37847222222222221</v>
      </c>
    </row>
    <row r="13" spans="2:30" ht="14" customHeight="1" x14ac:dyDescent="0.35">
      <c r="C13">
        <f t="shared" si="0"/>
        <v>6</v>
      </c>
      <c r="D13" t="str">
        <f t="shared" si="0"/>
        <v>TuS Ottenheim</v>
      </c>
      <c r="E13">
        <f t="shared" si="0"/>
        <v>6</v>
      </c>
      <c r="F13">
        <f t="shared" si="1"/>
        <v>182</v>
      </c>
      <c r="G13" s="1" t="s">
        <v>77</v>
      </c>
      <c r="H13" s="2">
        <f t="shared" si="2"/>
        <v>146</v>
      </c>
      <c r="I13">
        <f t="shared" si="3"/>
        <v>8</v>
      </c>
      <c r="J13" s="1" t="s">
        <v>77</v>
      </c>
      <c r="K13" s="2">
        <f t="shared" si="4"/>
        <v>4</v>
      </c>
      <c r="L13" s="3"/>
      <c r="M13" s="3"/>
      <c r="N13" s="3"/>
      <c r="O13" s="3"/>
      <c r="S13" t="s">
        <v>135</v>
      </c>
      <c r="T13">
        <f t="shared" si="5"/>
        <v>6</v>
      </c>
      <c r="U13" t="str">
        <f t="shared" si="6"/>
        <v xml:space="preserve"> (6. OL)</v>
      </c>
      <c r="W13" s="65">
        <v>6</v>
      </c>
      <c r="X13" s="65" t="s">
        <v>238</v>
      </c>
      <c r="Y13" s="65">
        <v>6</v>
      </c>
      <c r="Z13" s="65">
        <v>4</v>
      </c>
      <c r="AA13" s="65">
        <v>0</v>
      </c>
      <c r="AB13" s="65">
        <v>2</v>
      </c>
      <c r="AC13" s="65" t="s">
        <v>368</v>
      </c>
      <c r="AD13" s="66">
        <v>0.33611111111111114</v>
      </c>
    </row>
    <row r="14" spans="2:30" ht="14" customHeight="1" x14ac:dyDescent="0.35">
      <c r="C14">
        <f t="shared" si="0"/>
        <v>7</v>
      </c>
      <c r="D14" t="str">
        <f t="shared" si="0"/>
        <v>TuS Steißlingen 2</v>
      </c>
      <c r="E14">
        <f t="shared" si="0"/>
        <v>6</v>
      </c>
      <c r="F14">
        <f t="shared" si="1"/>
        <v>155</v>
      </c>
      <c r="G14" s="1" t="s">
        <v>77</v>
      </c>
      <c r="H14" s="2">
        <f t="shared" si="2"/>
        <v>162</v>
      </c>
      <c r="I14">
        <f t="shared" si="3"/>
        <v>4</v>
      </c>
      <c r="J14" s="1" t="s">
        <v>77</v>
      </c>
      <c r="K14" s="2">
        <f t="shared" si="4"/>
        <v>8</v>
      </c>
      <c r="L14" s="3"/>
      <c r="M14" s="3"/>
      <c r="N14" s="3"/>
      <c r="O14" s="3"/>
      <c r="S14" t="s">
        <v>135</v>
      </c>
      <c r="T14">
        <f t="shared" si="5"/>
        <v>7</v>
      </c>
      <c r="U14" t="str">
        <f t="shared" si="6"/>
        <v xml:space="preserve"> (7. OL)</v>
      </c>
      <c r="W14" s="65">
        <v>7</v>
      </c>
      <c r="X14" s="65" t="s">
        <v>27</v>
      </c>
      <c r="Y14" s="65">
        <v>6</v>
      </c>
      <c r="Z14" s="65">
        <v>2</v>
      </c>
      <c r="AA14" s="65">
        <v>0</v>
      </c>
      <c r="AB14" s="65">
        <v>4</v>
      </c>
      <c r="AC14" s="65" t="s">
        <v>303</v>
      </c>
      <c r="AD14" s="66">
        <v>0.17222222222222222</v>
      </c>
    </row>
    <row r="15" spans="2:30" ht="14" customHeight="1" x14ac:dyDescent="0.35">
      <c r="C15">
        <f t="shared" si="0"/>
        <v>8</v>
      </c>
      <c r="D15" t="str">
        <f t="shared" si="0"/>
        <v>SG Muggensturm/Kuppenheim</v>
      </c>
      <c r="E15">
        <f t="shared" si="0"/>
        <v>7</v>
      </c>
      <c r="F15">
        <f t="shared" si="1"/>
        <v>197</v>
      </c>
      <c r="G15" s="1" t="s">
        <v>77</v>
      </c>
      <c r="H15" s="2">
        <f t="shared" si="2"/>
        <v>219</v>
      </c>
      <c r="I15">
        <f t="shared" si="3"/>
        <v>4</v>
      </c>
      <c r="J15" s="1" t="s">
        <v>77</v>
      </c>
      <c r="K15" s="2">
        <f t="shared" si="4"/>
        <v>10</v>
      </c>
      <c r="L15" s="3"/>
      <c r="M15" s="3"/>
      <c r="N15" s="3"/>
      <c r="O15" s="3"/>
      <c r="S15" t="s">
        <v>135</v>
      </c>
      <c r="T15">
        <f t="shared" si="5"/>
        <v>8</v>
      </c>
      <c r="U15" t="str">
        <f t="shared" si="6"/>
        <v xml:space="preserve"> (8. OL)</v>
      </c>
      <c r="W15" s="65">
        <v>8</v>
      </c>
      <c r="X15" s="65" t="s">
        <v>85</v>
      </c>
      <c r="Y15" s="65">
        <v>7</v>
      </c>
      <c r="Z15" s="65">
        <v>2</v>
      </c>
      <c r="AA15" s="65">
        <v>0</v>
      </c>
      <c r="AB15" s="65">
        <v>5</v>
      </c>
      <c r="AC15" s="65" t="s">
        <v>369</v>
      </c>
      <c r="AD15" s="66">
        <v>0.1736111111111111</v>
      </c>
    </row>
    <row r="16" spans="2:30" ht="14" customHeight="1" x14ac:dyDescent="0.35">
      <c r="C16">
        <f t="shared" si="0"/>
        <v>9</v>
      </c>
      <c r="D16" t="str">
        <f t="shared" si="0"/>
        <v>SV Allensbach 2</v>
      </c>
      <c r="E16">
        <f t="shared" si="0"/>
        <v>7</v>
      </c>
      <c r="F16">
        <f t="shared" si="1"/>
        <v>179</v>
      </c>
      <c r="G16" s="1" t="s">
        <v>77</v>
      </c>
      <c r="H16" s="2">
        <f t="shared" si="2"/>
        <v>219</v>
      </c>
      <c r="I16">
        <f t="shared" si="3"/>
        <v>4</v>
      </c>
      <c r="J16" s="1" t="s">
        <v>77</v>
      </c>
      <c r="K16" s="2">
        <f t="shared" si="4"/>
        <v>10</v>
      </c>
      <c r="L16" s="3"/>
      <c r="M16" s="3"/>
      <c r="N16" s="3"/>
      <c r="O16" s="3"/>
      <c r="S16" t="s">
        <v>135</v>
      </c>
      <c r="T16">
        <f t="shared" si="5"/>
        <v>9</v>
      </c>
      <c r="U16" t="str">
        <f t="shared" si="6"/>
        <v xml:space="preserve"> (9. OL)</v>
      </c>
      <c r="W16" s="65">
        <v>9</v>
      </c>
      <c r="X16" s="65" t="s">
        <v>239</v>
      </c>
      <c r="Y16" s="65">
        <v>7</v>
      </c>
      <c r="Z16" s="65">
        <v>2</v>
      </c>
      <c r="AA16" s="65">
        <v>0</v>
      </c>
      <c r="AB16" s="65">
        <v>5</v>
      </c>
      <c r="AC16" s="65" t="s">
        <v>370</v>
      </c>
      <c r="AD16" s="66">
        <v>0.1736111111111111</v>
      </c>
    </row>
    <row r="17" spans="1:36" ht="14" customHeight="1" x14ac:dyDescent="0.35">
      <c r="C17">
        <f t="shared" si="0"/>
        <v>10</v>
      </c>
      <c r="D17" t="str">
        <f t="shared" si="0"/>
        <v>SG Kappelwindeck/Steinbach 2</v>
      </c>
      <c r="E17">
        <f t="shared" si="0"/>
        <v>6</v>
      </c>
      <c r="F17">
        <f t="shared" si="1"/>
        <v>155</v>
      </c>
      <c r="G17" s="1" t="s">
        <v>77</v>
      </c>
      <c r="H17" s="2">
        <f t="shared" si="2"/>
        <v>193</v>
      </c>
      <c r="I17">
        <f t="shared" si="3"/>
        <v>3</v>
      </c>
      <c r="J17" s="1" t="s">
        <v>77</v>
      </c>
      <c r="K17" s="2">
        <f t="shared" si="4"/>
        <v>9</v>
      </c>
      <c r="L17" s="3"/>
      <c r="M17" s="3"/>
      <c r="N17" s="3"/>
      <c r="O17" s="3"/>
      <c r="S17" t="s">
        <v>135</v>
      </c>
      <c r="T17">
        <f t="shared" si="5"/>
        <v>10</v>
      </c>
      <c r="U17" t="str">
        <f t="shared" si="6"/>
        <v xml:space="preserve"> (10. OL)</v>
      </c>
      <c r="W17" s="65">
        <v>10</v>
      </c>
      <c r="X17" s="65" t="s">
        <v>35</v>
      </c>
      <c r="Y17" s="65">
        <v>6</v>
      </c>
      <c r="Z17" s="65">
        <v>1</v>
      </c>
      <c r="AA17" s="65">
        <v>1</v>
      </c>
      <c r="AB17" s="65">
        <v>4</v>
      </c>
      <c r="AC17" s="65" t="s">
        <v>304</v>
      </c>
      <c r="AD17" s="66">
        <v>0.13125000000000001</v>
      </c>
    </row>
    <row r="18" spans="1:36" ht="14" customHeight="1" x14ac:dyDescent="0.35">
      <c r="C18">
        <f t="shared" si="0"/>
        <v>11</v>
      </c>
      <c r="D18" t="str">
        <f t="shared" si="0"/>
        <v>SG Gutach/Wolfach</v>
      </c>
      <c r="E18">
        <f t="shared" si="0"/>
        <v>6</v>
      </c>
      <c r="F18">
        <f t="shared" si="1"/>
        <v>134</v>
      </c>
      <c r="G18" s="1" t="s">
        <v>77</v>
      </c>
      <c r="H18" s="2">
        <f t="shared" si="2"/>
        <v>157</v>
      </c>
      <c r="I18">
        <f t="shared" si="3"/>
        <v>2</v>
      </c>
      <c r="J18" s="1" t="s">
        <v>77</v>
      </c>
      <c r="K18" s="2">
        <f t="shared" si="4"/>
        <v>10</v>
      </c>
      <c r="L18" s="3"/>
      <c r="M18" s="3"/>
      <c r="N18" s="3"/>
      <c r="O18" s="3"/>
      <c r="S18" t="s">
        <v>135</v>
      </c>
      <c r="T18">
        <f t="shared" si="5"/>
        <v>11</v>
      </c>
      <c r="U18" t="str">
        <f t="shared" si="6"/>
        <v xml:space="preserve"> (11. OL)</v>
      </c>
      <c r="W18" s="65">
        <v>11</v>
      </c>
      <c r="X18" s="65" t="s">
        <v>14</v>
      </c>
      <c r="Y18" s="65">
        <v>6</v>
      </c>
      <c r="Z18" s="65">
        <v>1</v>
      </c>
      <c r="AA18" s="65">
        <v>0</v>
      </c>
      <c r="AB18" s="65">
        <v>5</v>
      </c>
      <c r="AC18" s="65" t="s">
        <v>371</v>
      </c>
      <c r="AD18" s="66">
        <v>9.0277777777777776E-2</v>
      </c>
    </row>
    <row r="19" spans="1:36" ht="14" customHeight="1" x14ac:dyDescent="0.35">
      <c r="C19">
        <f t="shared" si="0"/>
        <v>12</v>
      </c>
      <c r="D19" t="str">
        <f t="shared" si="0"/>
        <v>HSG Dreiland</v>
      </c>
      <c r="E19">
        <f t="shared" si="0"/>
        <v>7</v>
      </c>
      <c r="F19">
        <f t="shared" si="1"/>
        <v>159</v>
      </c>
      <c r="G19" s="1" t="s">
        <v>77</v>
      </c>
      <c r="H19" s="2">
        <f t="shared" si="2"/>
        <v>240</v>
      </c>
      <c r="I19">
        <f t="shared" si="3"/>
        <v>0</v>
      </c>
      <c r="J19" s="1" t="s">
        <v>77</v>
      </c>
      <c r="K19" s="2">
        <f t="shared" si="4"/>
        <v>14</v>
      </c>
      <c r="L19" s="3"/>
      <c r="M19" s="3"/>
      <c r="N19" s="3"/>
      <c r="O19" s="3"/>
      <c r="S19" t="s">
        <v>135</v>
      </c>
      <c r="T19">
        <f t="shared" si="5"/>
        <v>12</v>
      </c>
      <c r="U19" t="str">
        <f t="shared" si="6"/>
        <v xml:space="preserve"> (12. OL)</v>
      </c>
      <c r="W19" s="65">
        <v>12</v>
      </c>
      <c r="X19" s="65" t="s">
        <v>24</v>
      </c>
      <c r="Y19" s="65">
        <v>7</v>
      </c>
      <c r="Z19" s="65">
        <v>0</v>
      </c>
      <c r="AA19" s="65">
        <v>0</v>
      </c>
      <c r="AB19" s="65">
        <v>7</v>
      </c>
      <c r="AC19" s="65" t="s">
        <v>372</v>
      </c>
      <c r="AD19" s="66">
        <v>9.7222222222222224E-3</v>
      </c>
    </row>
    <row r="20" spans="1:36" ht="14" customHeight="1" x14ac:dyDescent="0.35">
      <c r="V20" s="22" t="str">
        <f>B21</f>
        <v>F-LL-N</v>
      </c>
      <c r="W20" s="65" t="s">
        <v>190</v>
      </c>
      <c r="X20" s="65" t="s">
        <v>0</v>
      </c>
      <c r="Y20" s="65" t="s">
        <v>1</v>
      </c>
      <c r="Z20" s="65" t="s">
        <v>2</v>
      </c>
      <c r="AA20" s="65" t="s">
        <v>3</v>
      </c>
      <c r="AB20" s="65" t="s">
        <v>4</v>
      </c>
      <c r="AC20" s="65" t="s">
        <v>5</v>
      </c>
      <c r="AD20" s="66" t="s">
        <v>6</v>
      </c>
      <c r="AE20" s="4"/>
      <c r="AF20" s="4"/>
      <c r="AG20" s="4"/>
      <c r="AH20" s="4"/>
      <c r="AI20" s="4"/>
      <c r="AJ20" s="4"/>
    </row>
    <row r="21" spans="1:36" ht="14" customHeight="1" x14ac:dyDescent="0.35">
      <c r="A21" s="8"/>
      <c r="B21" s="8" t="s">
        <v>234</v>
      </c>
      <c r="C21">
        <f>W21</f>
        <v>1</v>
      </c>
      <c r="D21" t="str">
        <f>X21</f>
        <v>BSV Phönix Sinzheim</v>
      </c>
      <c r="E21">
        <f>Y21</f>
        <v>5</v>
      </c>
      <c r="F21">
        <f>VALUE(LEFT(AC21,FIND(":",AC21)-1))</f>
        <v>153</v>
      </c>
      <c r="G21" s="1" t="s">
        <v>77</v>
      </c>
      <c r="H21" s="2">
        <f>VALUE(RIGHT(AC21,LEN(AC21)-FIND(":",AC21)))</f>
        <v>118</v>
      </c>
      <c r="I21">
        <f>2*Z21+AA21</f>
        <v>9</v>
      </c>
      <c r="J21" s="1" t="s">
        <v>77</v>
      </c>
      <c r="K21" s="2">
        <f>AA21+2*AB21</f>
        <v>1</v>
      </c>
      <c r="L21" s="3">
        <f t="shared" ref="L21:L32" si="7">IF(E21=0,0,I21/E21)</f>
        <v>1.8</v>
      </c>
      <c r="M21" s="3">
        <f t="shared" ref="M21:M32" si="8">IF(E21=0,0,(F21-H21)/E21)</f>
        <v>7</v>
      </c>
      <c r="N21" s="3">
        <f>IF(E21=0,0,F21/E21)</f>
        <v>30.6</v>
      </c>
      <c r="O21" s="9">
        <f>((IF(C21=0,0,100-C21)*10000+INT(4000*L21))*10000+INT(100*M21+5000))*10000+INT(100*N21)</f>
        <v>99720057003060</v>
      </c>
      <c r="P21">
        <f t="shared" ref="P21:P32" si="9">IF(C21=0,0,RANK(O21,O$21:O$45))</f>
        <v>2</v>
      </c>
      <c r="R21">
        <v>1</v>
      </c>
      <c r="S21" t="s">
        <v>133</v>
      </c>
      <c r="T21">
        <f>C21</f>
        <v>1</v>
      </c>
      <c r="U21" t="str">
        <f>" ("&amp;T21&amp;". "&amp;S21&amp;")"</f>
        <v xml:space="preserve"> (1. LL-N)</v>
      </c>
      <c r="W21" s="65">
        <v>1</v>
      </c>
      <c r="X21" s="65" t="s">
        <v>88</v>
      </c>
      <c r="Y21" s="65">
        <v>5</v>
      </c>
      <c r="Z21" s="65">
        <v>4</v>
      </c>
      <c r="AA21" s="65">
        <v>1</v>
      </c>
      <c r="AB21" s="65">
        <v>0</v>
      </c>
      <c r="AC21" s="67" t="s">
        <v>373</v>
      </c>
      <c r="AD21" s="66">
        <v>0.37569444444444444</v>
      </c>
      <c r="AE21" s="4"/>
      <c r="AF21" s="4"/>
      <c r="AG21" s="4"/>
      <c r="AH21" s="4"/>
      <c r="AI21" s="4"/>
      <c r="AJ21" s="4"/>
    </row>
    <row r="22" spans="1:36" ht="14" customHeight="1" x14ac:dyDescent="0.35">
      <c r="C22">
        <f t="shared" ref="C22:E32" si="10">W22</f>
        <v>2</v>
      </c>
      <c r="D22" t="str">
        <f t="shared" si="10"/>
        <v>SG Baden-Baden/Sandweier</v>
      </c>
      <c r="E22">
        <f t="shared" si="10"/>
        <v>6</v>
      </c>
      <c r="F22">
        <f t="shared" ref="F22:F32" si="11">VALUE(LEFT(AC22,FIND(":",AC22)-1))</f>
        <v>182</v>
      </c>
      <c r="G22" s="1" t="s">
        <v>77</v>
      </c>
      <c r="H22" s="2">
        <f t="shared" ref="H22:H32" si="12">VALUE(RIGHT(AC22,LEN(AC22)-FIND(":",AC22)))</f>
        <v>146</v>
      </c>
      <c r="I22">
        <f t="shared" ref="I22:I32" si="13">2*Z22+AA22</f>
        <v>9</v>
      </c>
      <c r="J22" s="1" t="s">
        <v>77</v>
      </c>
      <c r="K22" s="2">
        <f t="shared" ref="K22:K32" si="14">AA22+2*AB22</f>
        <v>3</v>
      </c>
      <c r="L22" s="3">
        <f t="shared" si="7"/>
        <v>1.5</v>
      </c>
      <c r="M22" s="3">
        <f t="shared" si="8"/>
        <v>6</v>
      </c>
      <c r="N22" s="3">
        <f t="shared" ref="N22:N47" si="15">IF(E22=0,0,F22/E22)</f>
        <v>30.333333333333332</v>
      </c>
      <c r="O22" s="9">
        <f t="shared" ref="O22:O47" si="16">((IF(C22=0,0,100-C22)*10000+INT(4000*L22))*10000+INT(100*M22+5000))*10000+INT(100*N22)</f>
        <v>98600056003033</v>
      </c>
      <c r="P22">
        <f t="shared" si="9"/>
        <v>4</v>
      </c>
      <c r="R22">
        <f t="shared" ref="R22:R45" si="17">1+R21</f>
        <v>2</v>
      </c>
      <c r="S22" t="s">
        <v>133</v>
      </c>
      <c r="T22">
        <f t="shared" ref="T22:T32" si="18">C22</f>
        <v>2</v>
      </c>
      <c r="U22" t="str">
        <f t="shared" ref="U22:U75" si="19">" ("&amp;T22&amp;". "&amp;S22&amp;")"</f>
        <v xml:space="preserve"> (2. LL-N)</v>
      </c>
      <c r="W22" s="65">
        <v>2</v>
      </c>
      <c r="X22" s="65" t="s">
        <v>240</v>
      </c>
      <c r="Y22" s="65">
        <v>6</v>
      </c>
      <c r="Z22" s="65">
        <v>4</v>
      </c>
      <c r="AA22" s="65">
        <v>1</v>
      </c>
      <c r="AB22" s="65">
        <v>1</v>
      </c>
      <c r="AC22" s="65" t="s">
        <v>368</v>
      </c>
      <c r="AD22" s="66">
        <v>0.37708333333333333</v>
      </c>
      <c r="AE22" s="4"/>
      <c r="AF22" s="4"/>
      <c r="AG22" s="4"/>
      <c r="AH22" s="4"/>
      <c r="AI22" s="4"/>
      <c r="AJ22" s="4"/>
    </row>
    <row r="23" spans="1:36" ht="14" customHeight="1" x14ac:dyDescent="0.35">
      <c r="C23">
        <f t="shared" si="10"/>
        <v>3</v>
      </c>
      <c r="D23" t="str">
        <f t="shared" si="10"/>
        <v>HSG Hanauerland</v>
      </c>
      <c r="E23">
        <f t="shared" si="10"/>
        <v>6</v>
      </c>
      <c r="F23">
        <f t="shared" si="11"/>
        <v>155</v>
      </c>
      <c r="G23" s="1" t="s">
        <v>77</v>
      </c>
      <c r="H23" s="2">
        <f t="shared" si="12"/>
        <v>148</v>
      </c>
      <c r="I23">
        <f t="shared" si="13"/>
        <v>8</v>
      </c>
      <c r="J23" s="1" t="s">
        <v>77</v>
      </c>
      <c r="K23" s="2">
        <f t="shared" si="14"/>
        <v>4</v>
      </c>
      <c r="L23" s="3">
        <f t="shared" si="7"/>
        <v>1.3333333333333333</v>
      </c>
      <c r="M23" s="3">
        <f t="shared" si="8"/>
        <v>1.1666666666666667</v>
      </c>
      <c r="N23" s="3">
        <f t="shared" si="15"/>
        <v>25.833333333333332</v>
      </c>
      <c r="O23" s="9">
        <f t="shared" si="16"/>
        <v>97533351162583</v>
      </c>
      <c r="P23">
        <f t="shared" si="9"/>
        <v>6</v>
      </c>
      <c r="R23">
        <f t="shared" si="17"/>
        <v>3</v>
      </c>
      <c r="S23" t="s">
        <v>133</v>
      </c>
      <c r="T23">
        <f t="shared" si="18"/>
        <v>3</v>
      </c>
      <c r="U23" t="str">
        <f t="shared" si="19"/>
        <v xml:space="preserve"> (3. LL-N)</v>
      </c>
      <c r="W23" s="65">
        <v>3</v>
      </c>
      <c r="X23" s="65" t="s">
        <v>15</v>
      </c>
      <c r="Y23" s="65">
        <v>6</v>
      </c>
      <c r="Z23" s="65">
        <v>3</v>
      </c>
      <c r="AA23" s="65">
        <v>2</v>
      </c>
      <c r="AB23" s="65">
        <v>1</v>
      </c>
      <c r="AC23" s="65" t="s">
        <v>374</v>
      </c>
      <c r="AD23" s="66">
        <v>0.33611111111111114</v>
      </c>
      <c r="AE23" s="4"/>
      <c r="AF23" s="4"/>
      <c r="AG23" s="4"/>
      <c r="AH23" s="4"/>
      <c r="AI23" s="4"/>
      <c r="AJ23" s="4"/>
    </row>
    <row r="24" spans="1:36" ht="14" customHeight="1" x14ac:dyDescent="0.35">
      <c r="C24">
        <f t="shared" si="10"/>
        <v>4</v>
      </c>
      <c r="D24" t="str">
        <f t="shared" si="10"/>
        <v>SG Scutro</v>
      </c>
      <c r="E24">
        <f t="shared" si="10"/>
        <v>7</v>
      </c>
      <c r="F24">
        <f t="shared" si="11"/>
        <v>186</v>
      </c>
      <c r="G24" s="1" t="s">
        <v>77</v>
      </c>
      <c r="H24" s="2">
        <f t="shared" si="12"/>
        <v>189</v>
      </c>
      <c r="I24">
        <f t="shared" si="13"/>
        <v>8</v>
      </c>
      <c r="J24" s="1" t="s">
        <v>77</v>
      </c>
      <c r="K24" s="2">
        <f t="shared" si="14"/>
        <v>6</v>
      </c>
      <c r="L24" s="3">
        <f t="shared" si="7"/>
        <v>1.1428571428571428</v>
      </c>
      <c r="M24" s="3">
        <f t="shared" si="8"/>
        <v>-0.42857142857142855</v>
      </c>
      <c r="N24" s="3">
        <f t="shared" si="15"/>
        <v>26.571428571428573</v>
      </c>
      <c r="O24" s="9">
        <f t="shared" si="16"/>
        <v>96457149572657</v>
      </c>
      <c r="P24">
        <f t="shared" si="9"/>
        <v>8</v>
      </c>
      <c r="R24">
        <f t="shared" si="17"/>
        <v>4</v>
      </c>
      <c r="S24" t="s">
        <v>133</v>
      </c>
      <c r="T24">
        <f t="shared" si="18"/>
        <v>4</v>
      </c>
      <c r="U24" t="str">
        <f t="shared" si="19"/>
        <v xml:space="preserve"> (4. LL-N)</v>
      </c>
      <c r="W24" s="65">
        <v>4</v>
      </c>
      <c r="X24" s="65" t="s">
        <v>91</v>
      </c>
      <c r="Y24" s="65">
        <v>7</v>
      </c>
      <c r="Z24" s="65">
        <v>4</v>
      </c>
      <c r="AA24" s="65">
        <v>0</v>
      </c>
      <c r="AB24" s="65">
        <v>3</v>
      </c>
      <c r="AC24" s="67" t="s">
        <v>375</v>
      </c>
      <c r="AD24" s="66">
        <v>0.33750000000000002</v>
      </c>
      <c r="AE24" s="4"/>
      <c r="AF24" s="4"/>
      <c r="AG24" s="4"/>
      <c r="AH24" s="4"/>
      <c r="AI24" s="4"/>
      <c r="AJ24" s="4"/>
    </row>
    <row r="25" spans="1:36" ht="14" customHeight="1" x14ac:dyDescent="0.35">
      <c r="C25">
        <f t="shared" si="10"/>
        <v>5</v>
      </c>
      <c r="D25" t="str">
        <f t="shared" si="10"/>
        <v>SG Ottersweier/Großweier</v>
      </c>
      <c r="E25">
        <f t="shared" si="10"/>
        <v>4</v>
      </c>
      <c r="F25">
        <f t="shared" si="11"/>
        <v>133</v>
      </c>
      <c r="G25" s="1" t="s">
        <v>77</v>
      </c>
      <c r="H25" s="2">
        <f t="shared" si="12"/>
        <v>81</v>
      </c>
      <c r="I25">
        <f t="shared" si="13"/>
        <v>7</v>
      </c>
      <c r="J25" s="1" t="s">
        <v>77</v>
      </c>
      <c r="K25" s="2">
        <f t="shared" si="14"/>
        <v>1</v>
      </c>
      <c r="L25" s="3">
        <f t="shared" si="7"/>
        <v>1.75</v>
      </c>
      <c r="M25" s="3">
        <f t="shared" si="8"/>
        <v>13</v>
      </c>
      <c r="N25" s="3">
        <f t="shared" si="15"/>
        <v>33.25</v>
      </c>
      <c r="O25" s="9">
        <f t="shared" si="16"/>
        <v>95700063003325</v>
      </c>
      <c r="P25">
        <f t="shared" si="9"/>
        <v>9</v>
      </c>
      <c r="R25">
        <f t="shared" si="17"/>
        <v>5</v>
      </c>
      <c r="S25" t="s">
        <v>133</v>
      </c>
      <c r="T25">
        <f t="shared" si="18"/>
        <v>5</v>
      </c>
      <c r="U25" t="str">
        <f t="shared" si="19"/>
        <v xml:space="preserve"> (5. LL-N)</v>
      </c>
      <c r="W25" s="65">
        <v>5</v>
      </c>
      <c r="X25" s="65" t="s">
        <v>44</v>
      </c>
      <c r="Y25" s="65">
        <v>4</v>
      </c>
      <c r="Z25" s="65">
        <v>3</v>
      </c>
      <c r="AA25" s="65">
        <v>1</v>
      </c>
      <c r="AB25" s="65">
        <v>0</v>
      </c>
      <c r="AC25" s="65" t="s">
        <v>376</v>
      </c>
      <c r="AD25" s="66">
        <v>0.29236111111111113</v>
      </c>
      <c r="AE25" s="4"/>
      <c r="AF25" s="4"/>
      <c r="AG25" s="4"/>
      <c r="AH25" s="4"/>
      <c r="AI25" s="4"/>
      <c r="AJ25" s="4"/>
    </row>
    <row r="26" spans="1:36" ht="14" customHeight="1" x14ac:dyDescent="0.35">
      <c r="C26">
        <f t="shared" si="10"/>
        <v>6</v>
      </c>
      <c r="D26" t="str">
        <f t="shared" si="10"/>
        <v>Murgtal Panthers</v>
      </c>
      <c r="E26">
        <f t="shared" si="10"/>
        <v>5</v>
      </c>
      <c r="F26">
        <f t="shared" si="11"/>
        <v>139</v>
      </c>
      <c r="G26" s="1" t="s">
        <v>77</v>
      </c>
      <c r="H26" s="2">
        <f t="shared" si="12"/>
        <v>131</v>
      </c>
      <c r="I26">
        <f t="shared" si="13"/>
        <v>7</v>
      </c>
      <c r="J26" s="1" t="s">
        <v>77</v>
      </c>
      <c r="K26" s="2">
        <f t="shared" si="14"/>
        <v>3</v>
      </c>
      <c r="L26" s="3">
        <f t="shared" si="7"/>
        <v>1.4</v>
      </c>
      <c r="M26" s="3">
        <f t="shared" si="8"/>
        <v>1.6</v>
      </c>
      <c r="N26" s="3">
        <f t="shared" si="15"/>
        <v>27.8</v>
      </c>
      <c r="O26" s="9">
        <f t="shared" si="16"/>
        <v>94560051602780</v>
      </c>
      <c r="P26">
        <f t="shared" si="9"/>
        <v>11</v>
      </c>
      <c r="R26">
        <f t="shared" si="17"/>
        <v>6</v>
      </c>
      <c r="S26" t="s">
        <v>133</v>
      </c>
      <c r="T26">
        <f t="shared" si="18"/>
        <v>6</v>
      </c>
      <c r="U26" t="str">
        <f t="shared" si="19"/>
        <v xml:space="preserve"> (6. LL-N)</v>
      </c>
      <c r="W26" s="65">
        <v>6</v>
      </c>
      <c r="X26" s="65" t="s">
        <v>19</v>
      </c>
      <c r="Y26" s="65">
        <v>5</v>
      </c>
      <c r="Z26" s="65">
        <v>3</v>
      </c>
      <c r="AA26" s="65">
        <v>1</v>
      </c>
      <c r="AB26" s="65">
        <v>1</v>
      </c>
      <c r="AC26" s="65" t="s">
        <v>377</v>
      </c>
      <c r="AD26" s="66">
        <v>0.29375000000000001</v>
      </c>
      <c r="AE26" s="4"/>
      <c r="AF26" s="4"/>
      <c r="AG26" s="4"/>
      <c r="AH26" s="4"/>
      <c r="AI26" s="4"/>
      <c r="AJ26" s="4"/>
    </row>
    <row r="27" spans="1:36" ht="14" customHeight="1" x14ac:dyDescent="0.35">
      <c r="C27">
        <f t="shared" si="10"/>
        <v>7</v>
      </c>
      <c r="D27" t="str">
        <f t="shared" si="10"/>
        <v>SG Ohlsbach/Elgersweier/Zunsweier</v>
      </c>
      <c r="E27">
        <f t="shared" si="10"/>
        <v>6</v>
      </c>
      <c r="F27">
        <f t="shared" si="11"/>
        <v>176</v>
      </c>
      <c r="G27" s="1" t="s">
        <v>77</v>
      </c>
      <c r="H27" s="2">
        <f t="shared" si="12"/>
        <v>189</v>
      </c>
      <c r="I27">
        <f t="shared" si="13"/>
        <v>6</v>
      </c>
      <c r="J27" s="1" t="s">
        <v>77</v>
      </c>
      <c r="K27" s="2">
        <f t="shared" si="14"/>
        <v>6</v>
      </c>
      <c r="L27" s="3">
        <f t="shared" si="7"/>
        <v>1</v>
      </c>
      <c r="M27" s="3">
        <f t="shared" si="8"/>
        <v>-2.1666666666666665</v>
      </c>
      <c r="N27" s="3">
        <f t="shared" si="15"/>
        <v>29.333333333333332</v>
      </c>
      <c r="O27" s="9">
        <f t="shared" si="16"/>
        <v>93400047832933</v>
      </c>
      <c r="P27">
        <f t="shared" si="9"/>
        <v>13</v>
      </c>
      <c r="R27">
        <f t="shared" si="17"/>
        <v>7</v>
      </c>
      <c r="S27" t="s">
        <v>133</v>
      </c>
      <c r="T27">
        <f t="shared" si="18"/>
        <v>7</v>
      </c>
      <c r="U27" t="str">
        <f t="shared" si="19"/>
        <v xml:space="preserve"> (7. LL-N)</v>
      </c>
      <c r="W27" s="65">
        <v>7</v>
      </c>
      <c r="X27" s="65" t="s">
        <v>241</v>
      </c>
      <c r="Y27" s="65">
        <v>6</v>
      </c>
      <c r="Z27" s="65">
        <v>3</v>
      </c>
      <c r="AA27" s="65">
        <v>0</v>
      </c>
      <c r="AB27" s="65">
        <v>3</v>
      </c>
      <c r="AC27" s="67" t="s">
        <v>305</v>
      </c>
      <c r="AD27" s="66">
        <v>0.25416666666666665</v>
      </c>
      <c r="AE27" s="4"/>
      <c r="AF27" s="4"/>
      <c r="AG27" s="4"/>
      <c r="AH27" s="4"/>
      <c r="AI27" s="4"/>
      <c r="AJ27" s="4"/>
    </row>
    <row r="28" spans="1:36" ht="14" customHeight="1" x14ac:dyDescent="0.35">
      <c r="C28">
        <f t="shared" si="10"/>
        <v>8</v>
      </c>
      <c r="D28" t="str">
        <f t="shared" si="10"/>
        <v>TuS Altenheim</v>
      </c>
      <c r="E28">
        <f t="shared" si="10"/>
        <v>6</v>
      </c>
      <c r="F28">
        <f t="shared" si="11"/>
        <v>152</v>
      </c>
      <c r="G28" s="1" t="s">
        <v>77</v>
      </c>
      <c r="H28" s="2">
        <f t="shared" si="12"/>
        <v>167</v>
      </c>
      <c r="I28">
        <f t="shared" si="13"/>
        <v>4</v>
      </c>
      <c r="J28" s="1" t="s">
        <v>77</v>
      </c>
      <c r="K28" s="2">
        <f t="shared" si="14"/>
        <v>8</v>
      </c>
      <c r="L28" s="3">
        <f t="shared" si="7"/>
        <v>0.66666666666666663</v>
      </c>
      <c r="M28" s="3">
        <f t="shared" si="8"/>
        <v>-2.5</v>
      </c>
      <c r="N28" s="3">
        <f t="shared" si="15"/>
        <v>25.333333333333332</v>
      </c>
      <c r="O28" s="9">
        <f t="shared" si="16"/>
        <v>92266647502533</v>
      </c>
      <c r="P28">
        <f t="shared" si="9"/>
        <v>16</v>
      </c>
      <c r="R28">
        <f t="shared" si="17"/>
        <v>8</v>
      </c>
      <c r="S28" t="s">
        <v>133</v>
      </c>
      <c r="T28">
        <f t="shared" si="18"/>
        <v>8</v>
      </c>
      <c r="U28" t="str">
        <f t="shared" si="19"/>
        <v xml:space="preserve"> (8. LL-N)</v>
      </c>
      <c r="W28" s="65">
        <v>8</v>
      </c>
      <c r="X28" s="65" t="s">
        <v>79</v>
      </c>
      <c r="Y28" s="65">
        <v>6</v>
      </c>
      <c r="Z28" s="65">
        <v>2</v>
      </c>
      <c r="AA28" s="65">
        <v>0</v>
      </c>
      <c r="AB28" s="65">
        <v>4</v>
      </c>
      <c r="AC28" s="67" t="s">
        <v>378</v>
      </c>
      <c r="AD28" s="66">
        <v>0.17222222222222222</v>
      </c>
      <c r="AE28" s="4"/>
      <c r="AF28" s="4"/>
      <c r="AG28" s="4"/>
      <c r="AH28" s="4"/>
      <c r="AI28" s="4"/>
      <c r="AJ28" s="4"/>
    </row>
    <row r="29" spans="1:36" ht="14" customHeight="1" x14ac:dyDescent="0.35">
      <c r="C29">
        <f t="shared" si="10"/>
        <v>9</v>
      </c>
      <c r="D29" t="str">
        <f t="shared" si="10"/>
        <v>HSG Meißenheim/Nonnenweier</v>
      </c>
      <c r="E29">
        <f t="shared" si="10"/>
        <v>4</v>
      </c>
      <c r="F29">
        <f t="shared" si="11"/>
        <v>85</v>
      </c>
      <c r="G29" s="1" t="s">
        <v>77</v>
      </c>
      <c r="H29" s="2">
        <f t="shared" si="12"/>
        <v>100</v>
      </c>
      <c r="I29">
        <f t="shared" si="13"/>
        <v>3</v>
      </c>
      <c r="J29" s="1" t="s">
        <v>77</v>
      </c>
      <c r="K29" s="2">
        <f t="shared" si="14"/>
        <v>5</v>
      </c>
      <c r="L29" s="3">
        <f t="shared" si="7"/>
        <v>0.75</v>
      </c>
      <c r="M29" s="3">
        <f t="shared" si="8"/>
        <v>-3.75</v>
      </c>
      <c r="N29" s="3">
        <f t="shared" si="15"/>
        <v>21.25</v>
      </c>
      <c r="O29" s="9">
        <f t="shared" si="16"/>
        <v>91300046252125</v>
      </c>
      <c r="P29">
        <f t="shared" si="9"/>
        <v>17</v>
      </c>
      <c r="R29">
        <f t="shared" si="17"/>
        <v>9</v>
      </c>
      <c r="S29" t="s">
        <v>133</v>
      </c>
      <c r="T29">
        <f t="shared" si="18"/>
        <v>9</v>
      </c>
      <c r="U29" t="str">
        <f t="shared" si="19"/>
        <v xml:space="preserve"> (9. LL-N)</v>
      </c>
      <c r="W29" s="65">
        <v>9</v>
      </c>
      <c r="X29" s="65" t="s">
        <v>242</v>
      </c>
      <c r="Y29" s="65">
        <v>4</v>
      </c>
      <c r="Z29" s="65">
        <v>1</v>
      </c>
      <c r="AA29" s="65">
        <v>1</v>
      </c>
      <c r="AB29" s="65">
        <v>2</v>
      </c>
      <c r="AC29" s="65" t="s">
        <v>379</v>
      </c>
      <c r="AD29" s="66">
        <v>0.12847222222222221</v>
      </c>
      <c r="AE29" s="4"/>
      <c r="AF29" s="4"/>
      <c r="AG29" s="4"/>
      <c r="AH29" s="4"/>
      <c r="AI29" s="4"/>
      <c r="AJ29" s="4"/>
    </row>
    <row r="30" spans="1:36" ht="14" customHeight="1" x14ac:dyDescent="0.35">
      <c r="C30">
        <f t="shared" si="10"/>
        <v>10</v>
      </c>
      <c r="D30" t="str">
        <f t="shared" si="10"/>
        <v>ASV Ottenhöfen</v>
      </c>
      <c r="E30">
        <f t="shared" si="10"/>
        <v>4</v>
      </c>
      <c r="F30">
        <f t="shared" si="11"/>
        <v>109</v>
      </c>
      <c r="G30" s="1" t="s">
        <v>77</v>
      </c>
      <c r="H30" s="2">
        <f t="shared" si="12"/>
        <v>119</v>
      </c>
      <c r="I30">
        <f t="shared" si="13"/>
        <v>1</v>
      </c>
      <c r="J30" s="1" t="s">
        <v>77</v>
      </c>
      <c r="K30" s="2">
        <f t="shared" si="14"/>
        <v>7</v>
      </c>
      <c r="L30" s="3">
        <f t="shared" si="7"/>
        <v>0.25</v>
      </c>
      <c r="M30" s="3">
        <f t="shared" si="8"/>
        <v>-2.5</v>
      </c>
      <c r="N30" s="3">
        <f t="shared" si="15"/>
        <v>27.25</v>
      </c>
      <c r="O30" s="9">
        <f t="shared" si="16"/>
        <v>90100047502725</v>
      </c>
      <c r="P30">
        <f t="shared" si="9"/>
        <v>20</v>
      </c>
      <c r="R30">
        <f t="shared" si="17"/>
        <v>10</v>
      </c>
      <c r="S30" t="s">
        <v>133</v>
      </c>
      <c r="T30">
        <f t="shared" si="18"/>
        <v>10</v>
      </c>
      <c r="U30" t="str">
        <f t="shared" si="19"/>
        <v xml:space="preserve"> (10. LL-N)</v>
      </c>
      <c r="W30" s="65">
        <v>10</v>
      </c>
      <c r="X30" s="65" t="s">
        <v>9</v>
      </c>
      <c r="Y30" s="65">
        <v>4</v>
      </c>
      <c r="Z30" s="65">
        <v>0</v>
      </c>
      <c r="AA30" s="65">
        <v>1</v>
      </c>
      <c r="AB30" s="65">
        <v>3</v>
      </c>
      <c r="AC30" s="65" t="s">
        <v>306</v>
      </c>
      <c r="AD30" s="66">
        <v>4.6527777777777779E-2</v>
      </c>
      <c r="AE30" s="4"/>
      <c r="AF30" s="4"/>
      <c r="AG30" s="4"/>
      <c r="AH30" s="4"/>
      <c r="AI30" s="4"/>
      <c r="AJ30" s="4"/>
    </row>
    <row r="31" spans="1:36" ht="14" customHeight="1" x14ac:dyDescent="0.35">
      <c r="C31">
        <f t="shared" si="10"/>
        <v>11</v>
      </c>
      <c r="D31" t="str">
        <f t="shared" si="10"/>
        <v>TuS Ottenheim 2</v>
      </c>
      <c r="E31">
        <f t="shared" si="10"/>
        <v>5</v>
      </c>
      <c r="F31">
        <f t="shared" si="11"/>
        <v>108</v>
      </c>
      <c r="G31" s="1" t="s">
        <v>77</v>
      </c>
      <c r="H31" s="2">
        <f t="shared" si="12"/>
        <v>157</v>
      </c>
      <c r="I31">
        <f t="shared" si="13"/>
        <v>1</v>
      </c>
      <c r="J31" s="1" t="s">
        <v>77</v>
      </c>
      <c r="K31" s="2">
        <f t="shared" si="14"/>
        <v>9</v>
      </c>
      <c r="L31" s="3">
        <f t="shared" si="7"/>
        <v>0.2</v>
      </c>
      <c r="M31" s="3">
        <f t="shared" si="8"/>
        <v>-9.8000000000000007</v>
      </c>
      <c r="N31" s="3">
        <f t="shared" si="15"/>
        <v>21.6</v>
      </c>
      <c r="O31" s="9">
        <f t="shared" si="16"/>
        <v>89080040202160</v>
      </c>
      <c r="P31">
        <f t="shared" si="9"/>
        <v>22</v>
      </c>
      <c r="R31">
        <f t="shared" si="17"/>
        <v>11</v>
      </c>
      <c r="S31" t="s">
        <v>133</v>
      </c>
      <c r="T31">
        <f t="shared" si="18"/>
        <v>11</v>
      </c>
      <c r="U31" t="str">
        <f t="shared" si="19"/>
        <v xml:space="preserve"> (11. LL-N)</v>
      </c>
      <c r="W31" s="65">
        <v>11</v>
      </c>
      <c r="X31" s="65" t="s">
        <v>243</v>
      </c>
      <c r="Y31" s="65">
        <v>5</v>
      </c>
      <c r="Z31" s="65">
        <v>0</v>
      </c>
      <c r="AA31" s="65">
        <v>1</v>
      </c>
      <c r="AB31" s="65">
        <v>4</v>
      </c>
      <c r="AC31" s="65" t="s">
        <v>299</v>
      </c>
      <c r="AD31" s="66">
        <v>4.791666666666667E-2</v>
      </c>
      <c r="AE31" s="4"/>
      <c r="AF31" s="4"/>
      <c r="AG31" s="4"/>
      <c r="AH31" s="4"/>
      <c r="AI31" s="4"/>
      <c r="AJ31" s="4"/>
    </row>
    <row r="32" spans="1:36" ht="14" customHeight="1" x14ac:dyDescent="0.35">
      <c r="C32">
        <f t="shared" si="10"/>
        <v>12</v>
      </c>
      <c r="D32" t="str">
        <f t="shared" si="10"/>
        <v>TuS Schutterwald 2</v>
      </c>
      <c r="E32">
        <f t="shared" si="10"/>
        <v>6</v>
      </c>
      <c r="F32">
        <f t="shared" si="11"/>
        <v>124</v>
      </c>
      <c r="G32" s="1" t="s">
        <v>77</v>
      </c>
      <c r="H32" s="2">
        <f t="shared" si="12"/>
        <v>157</v>
      </c>
      <c r="I32">
        <f t="shared" si="13"/>
        <v>1</v>
      </c>
      <c r="J32" s="1" t="s">
        <v>77</v>
      </c>
      <c r="K32" s="2">
        <f t="shared" si="14"/>
        <v>11</v>
      </c>
      <c r="L32" s="3">
        <f t="shared" si="7"/>
        <v>0.16666666666666666</v>
      </c>
      <c r="M32" s="3">
        <f t="shared" si="8"/>
        <v>-5.5</v>
      </c>
      <c r="N32" s="3">
        <f t="shared" si="15"/>
        <v>20.666666666666668</v>
      </c>
      <c r="O32" s="9">
        <f t="shared" si="16"/>
        <v>88066644502066</v>
      </c>
      <c r="P32">
        <f t="shared" si="9"/>
        <v>24</v>
      </c>
      <c r="R32">
        <f t="shared" si="17"/>
        <v>12</v>
      </c>
      <c r="S32" t="s">
        <v>133</v>
      </c>
      <c r="T32">
        <f t="shared" si="18"/>
        <v>12</v>
      </c>
      <c r="U32" t="str">
        <f t="shared" si="19"/>
        <v xml:space="preserve"> (12. LL-N)</v>
      </c>
      <c r="W32" s="65">
        <v>12</v>
      </c>
      <c r="X32" s="65" t="s">
        <v>7</v>
      </c>
      <c r="Y32" s="65">
        <v>6</v>
      </c>
      <c r="Z32" s="65">
        <v>0</v>
      </c>
      <c r="AA32" s="65">
        <v>1</v>
      </c>
      <c r="AB32" s="65">
        <v>5</v>
      </c>
      <c r="AC32" s="65" t="s">
        <v>307</v>
      </c>
      <c r="AD32" s="66">
        <v>4.9305555555555554E-2</v>
      </c>
      <c r="AE32" s="4"/>
      <c r="AF32" s="4"/>
      <c r="AG32" s="4"/>
      <c r="AH32" s="4"/>
      <c r="AI32" s="4"/>
      <c r="AJ32" s="4"/>
    </row>
    <row r="33" spans="2:36" x14ac:dyDescent="0.35">
      <c r="N33" s="3"/>
      <c r="O33" s="9"/>
      <c r="R33">
        <f t="shared" si="17"/>
        <v>13</v>
      </c>
      <c r="V33" s="22" t="str">
        <f>B34</f>
        <v>F-LL-S</v>
      </c>
      <c r="W33" s="65" t="s">
        <v>190</v>
      </c>
      <c r="X33" s="65" t="s">
        <v>0</v>
      </c>
      <c r="Y33" s="65" t="s">
        <v>1</v>
      </c>
      <c r="Z33" s="65" t="s">
        <v>2</v>
      </c>
      <c r="AA33" s="65" t="s">
        <v>3</v>
      </c>
      <c r="AB33" s="65" t="s">
        <v>4</v>
      </c>
      <c r="AC33" s="65" t="s">
        <v>5</v>
      </c>
      <c r="AD33" s="65" t="s">
        <v>6</v>
      </c>
      <c r="AE33" s="4"/>
      <c r="AF33" s="4"/>
      <c r="AG33" s="4"/>
      <c r="AH33" s="4"/>
      <c r="AI33" s="4"/>
      <c r="AJ33" s="4"/>
    </row>
    <row r="34" spans="2:36" x14ac:dyDescent="0.35">
      <c r="B34" s="8" t="s">
        <v>235</v>
      </c>
      <c r="C34">
        <f t="shared" ref="C34:E45" si="20">W34</f>
        <v>1</v>
      </c>
      <c r="D34" t="str">
        <f t="shared" si="20"/>
        <v>SG TG Altdorf/DJK Ettenheim</v>
      </c>
      <c r="E34">
        <f t="shared" si="20"/>
        <v>6</v>
      </c>
      <c r="F34">
        <f t="shared" ref="F34:F45" si="21">VALUE(LEFT(AC34,FIND(":",AC34)-1))</f>
        <v>201</v>
      </c>
      <c r="G34" s="1" t="s">
        <v>77</v>
      </c>
      <c r="H34" s="2">
        <f t="shared" ref="H34:H45" si="22">VALUE(RIGHT(AC34,LEN(AC34)-FIND(":",AC34)))</f>
        <v>144</v>
      </c>
      <c r="I34">
        <f t="shared" ref="I34:I45" si="23">2*Z34+AA34</f>
        <v>12</v>
      </c>
      <c r="J34" s="1" t="s">
        <v>77</v>
      </c>
      <c r="K34" s="2">
        <f t="shared" ref="K34:K45" si="24">AA34+2*AB34</f>
        <v>0</v>
      </c>
      <c r="L34" s="3">
        <f t="shared" ref="L34:L45" si="25">IF(E34=0,0,I34/E34)</f>
        <v>2</v>
      </c>
      <c r="M34" s="3">
        <f t="shared" ref="M34:M45" si="26">IF(E34=0,0,(F34-H34)/E34)</f>
        <v>9.5</v>
      </c>
      <c r="N34" s="3">
        <f t="shared" si="15"/>
        <v>33.5</v>
      </c>
      <c r="O34" s="9">
        <f t="shared" si="16"/>
        <v>99800059503350</v>
      </c>
      <c r="P34">
        <f t="shared" ref="P34:P45" si="27">IF(C34=0,0,RANK(O34,O$21:O$45))</f>
        <v>1</v>
      </c>
      <c r="R34">
        <f t="shared" si="17"/>
        <v>14</v>
      </c>
      <c r="S34" t="s">
        <v>134</v>
      </c>
      <c r="T34">
        <f>C34</f>
        <v>1</v>
      </c>
      <c r="U34" t="str">
        <f t="shared" si="19"/>
        <v xml:space="preserve"> (1. LL-S)</v>
      </c>
      <c r="W34" s="65">
        <v>1</v>
      </c>
      <c r="X34" s="65" t="s">
        <v>244</v>
      </c>
      <c r="Y34" s="65">
        <v>6</v>
      </c>
      <c r="Z34" s="65">
        <v>6</v>
      </c>
      <c r="AA34" s="65">
        <v>0</v>
      </c>
      <c r="AB34" s="65">
        <v>0</v>
      </c>
      <c r="AC34" s="65" t="s">
        <v>394</v>
      </c>
      <c r="AD34" s="66">
        <v>0.5</v>
      </c>
      <c r="AE34" s="4"/>
      <c r="AF34" s="4"/>
      <c r="AG34" s="4"/>
      <c r="AH34" s="4"/>
      <c r="AI34" s="4"/>
      <c r="AJ34" s="4"/>
    </row>
    <row r="35" spans="2:36" x14ac:dyDescent="0.35">
      <c r="C35">
        <f t="shared" si="20"/>
        <v>2</v>
      </c>
      <c r="D35" t="str">
        <f t="shared" si="20"/>
        <v>SF Eintr. Freiburg</v>
      </c>
      <c r="E35">
        <f t="shared" si="20"/>
        <v>6</v>
      </c>
      <c r="F35">
        <f t="shared" si="21"/>
        <v>215</v>
      </c>
      <c r="G35" s="1" t="s">
        <v>77</v>
      </c>
      <c r="H35" s="2">
        <f t="shared" si="22"/>
        <v>167</v>
      </c>
      <c r="I35">
        <f t="shared" si="23"/>
        <v>12</v>
      </c>
      <c r="J35" s="1" t="s">
        <v>77</v>
      </c>
      <c r="K35" s="2">
        <f t="shared" si="24"/>
        <v>0</v>
      </c>
      <c r="L35" s="3">
        <f t="shared" si="25"/>
        <v>2</v>
      </c>
      <c r="M35" s="3">
        <f t="shared" si="26"/>
        <v>8</v>
      </c>
      <c r="N35" s="3">
        <f t="shared" si="15"/>
        <v>35.833333333333336</v>
      </c>
      <c r="O35" s="9">
        <f t="shared" si="16"/>
        <v>98800058003583</v>
      </c>
      <c r="P35">
        <f t="shared" si="27"/>
        <v>3</v>
      </c>
      <c r="R35">
        <f t="shared" si="17"/>
        <v>15</v>
      </c>
      <c r="S35" t="s">
        <v>134</v>
      </c>
      <c r="T35">
        <f t="shared" ref="T35:T45" si="28">C35</f>
        <v>2</v>
      </c>
      <c r="U35" t="str">
        <f t="shared" si="19"/>
        <v xml:space="preserve"> (2. LL-S)</v>
      </c>
      <c r="W35" s="65">
        <v>2</v>
      </c>
      <c r="X35" s="65" t="s">
        <v>245</v>
      </c>
      <c r="Y35" s="65">
        <v>6</v>
      </c>
      <c r="Z35" s="65">
        <v>6</v>
      </c>
      <c r="AA35" s="65">
        <v>0</v>
      </c>
      <c r="AB35" s="65">
        <v>0</v>
      </c>
      <c r="AC35" s="65" t="s">
        <v>395</v>
      </c>
      <c r="AD35" s="66">
        <v>0.5</v>
      </c>
      <c r="AE35" s="4"/>
      <c r="AF35" s="4"/>
      <c r="AG35" s="4"/>
      <c r="AH35" s="4"/>
      <c r="AI35" s="4"/>
      <c r="AJ35" s="4"/>
    </row>
    <row r="36" spans="2:36" x14ac:dyDescent="0.35">
      <c r="C36">
        <f t="shared" si="20"/>
        <v>3</v>
      </c>
      <c r="D36" t="str">
        <f t="shared" si="20"/>
        <v>HSG Mimmenhausen/Mühlhofen</v>
      </c>
      <c r="E36">
        <f t="shared" si="20"/>
        <v>6</v>
      </c>
      <c r="F36">
        <f t="shared" si="21"/>
        <v>187</v>
      </c>
      <c r="G36" s="1" t="s">
        <v>77</v>
      </c>
      <c r="H36" s="2">
        <f t="shared" si="22"/>
        <v>147</v>
      </c>
      <c r="I36">
        <f t="shared" si="23"/>
        <v>10</v>
      </c>
      <c r="J36" s="1" t="s">
        <v>77</v>
      </c>
      <c r="K36" s="2">
        <f t="shared" si="24"/>
        <v>2</v>
      </c>
      <c r="L36" s="3">
        <f t="shared" si="25"/>
        <v>1.6666666666666667</v>
      </c>
      <c r="M36" s="3">
        <f t="shared" si="26"/>
        <v>6.666666666666667</v>
      </c>
      <c r="N36" s="3">
        <f t="shared" si="15"/>
        <v>31.166666666666668</v>
      </c>
      <c r="O36" s="9">
        <f t="shared" si="16"/>
        <v>97666656663116</v>
      </c>
      <c r="P36">
        <f t="shared" si="27"/>
        <v>5</v>
      </c>
      <c r="R36">
        <f t="shared" si="17"/>
        <v>16</v>
      </c>
      <c r="S36" t="s">
        <v>134</v>
      </c>
      <c r="T36">
        <f t="shared" si="28"/>
        <v>3</v>
      </c>
      <c r="U36" t="str">
        <f t="shared" si="19"/>
        <v xml:space="preserve"> (3. LL-S)</v>
      </c>
      <c r="W36" s="65">
        <v>3</v>
      </c>
      <c r="X36" s="65" t="s">
        <v>33</v>
      </c>
      <c r="Y36" s="65">
        <v>6</v>
      </c>
      <c r="Z36" s="65">
        <v>5</v>
      </c>
      <c r="AA36" s="65">
        <v>0</v>
      </c>
      <c r="AB36" s="65">
        <v>1</v>
      </c>
      <c r="AC36" s="65" t="s">
        <v>396</v>
      </c>
      <c r="AD36" s="66">
        <v>0.41805555555555557</v>
      </c>
      <c r="AE36" s="4"/>
      <c r="AF36" s="4"/>
      <c r="AG36" s="4"/>
      <c r="AH36" s="4"/>
      <c r="AI36" s="4"/>
      <c r="AJ36" s="4"/>
    </row>
    <row r="37" spans="2:36" x14ac:dyDescent="0.35">
      <c r="C37">
        <f t="shared" si="20"/>
        <v>4</v>
      </c>
      <c r="D37" t="str">
        <f t="shared" si="20"/>
        <v>TSV Alemannia Freiburg-Zähringen</v>
      </c>
      <c r="E37">
        <f t="shared" si="20"/>
        <v>7</v>
      </c>
      <c r="F37">
        <f t="shared" si="21"/>
        <v>207</v>
      </c>
      <c r="G37" s="1" t="s">
        <v>77</v>
      </c>
      <c r="H37" s="2">
        <f t="shared" si="22"/>
        <v>163</v>
      </c>
      <c r="I37">
        <f t="shared" si="23"/>
        <v>10</v>
      </c>
      <c r="J37" s="1" t="s">
        <v>77</v>
      </c>
      <c r="K37" s="2">
        <f t="shared" si="24"/>
        <v>4</v>
      </c>
      <c r="L37" s="3">
        <f t="shared" si="25"/>
        <v>1.4285714285714286</v>
      </c>
      <c r="M37" s="3">
        <f t="shared" si="26"/>
        <v>6.2857142857142856</v>
      </c>
      <c r="N37" s="3">
        <f t="shared" si="15"/>
        <v>29.571428571428573</v>
      </c>
      <c r="O37" s="9">
        <f t="shared" si="16"/>
        <v>96571456282957</v>
      </c>
      <c r="P37">
        <f t="shared" si="27"/>
        <v>7</v>
      </c>
      <c r="R37">
        <f t="shared" si="17"/>
        <v>17</v>
      </c>
      <c r="S37" t="s">
        <v>134</v>
      </c>
      <c r="T37">
        <f t="shared" si="28"/>
        <v>4</v>
      </c>
      <c r="U37" t="str">
        <f t="shared" si="19"/>
        <v xml:space="preserve"> (4. LL-S)</v>
      </c>
      <c r="W37" s="65">
        <v>4</v>
      </c>
      <c r="X37" s="65" t="s">
        <v>21</v>
      </c>
      <c r="Y37" s="65">
        <v>7</v>
      </c>
      <c r="Z37" s="65">
        <v>5</v>
      </c>
      <c r="AA37" s="65">
        <v>0</v>
      </c>
      <c r="AB37" s="65">
        <v>2</v>
      </c>
      <c r="AC37" s="65" t="s">
        <v>397</v>
      </c>
      <c r="AD37" s="66">
        <v>0.41944444444444445</v>
      </c>
      <c r="AE37" s="4"/>
      <c r="AF37" s="4"/>
      <c r="AG37" s="4"/>
      <c r="AH37" s="4"/>
      <c r="AI37" s="4"/>
      <c r="AJ37" s="4"/>
    </row>
    <row r="38" spans="2:36" x14ac:dyDescent="0.35">
      <c r="C38">
        <f t="shared" si="20"/>
        <v>5</v>
      </c>
      <c r="D38" t="str">
        <f t="shared" si="20"/>
        <v>HSG Konstanz</v>
      </c>
      <c r="E38">
        <f t="shared" si="20"/>
        <v>5</v>
      </c>
      <c r="F38">
        <f t="shared" si="21"/>
        <v>175</v>
      </c>
      <c r="G38" s="1" t="s">
        <v>77</v>
      </c>
      <c r="H38" s="2">
        <f t="shared" si="22"/>
        <v>134</v>
      </c>
      <c r="I38">
        <f t="shared" si="23"/>
        <v>8</v>
      </c>
      <c r="J38" s="1" t="s">
        <v>77</v>
      </c>
      <c r="K38" s="2">
        <f t="shared" si="24"/>
        <v>2</v>
      </c>
      <c r="L38" s="3">
        <f t="shared" si="25"/>
        <v>1.6</v>
      </c>
      <c r="M38" s="3">
        <f t="shared" si="26"/>
        <v>8.1999999999999993</v>
      </c>
      <c r="N38" s="3">
        <f t="shared" si="15"/>
        <v>35</v>
      </c>
      <c r="O38" s="9">
        <f t="shared" si="16"/>
        <v>95640058203500</v>
      </c>
      <c r="P38">
        <f t="shared" si="27"/>
        <v>10</v>
      </c>
      <c r="R38">
        <f t="shared" si="17"/>
        <v>18</v>
      </c>
      <c r="S38" t="s">
        <v>134</v>
      </c>
      <c r="T38">
        <f t="shared" si="28"/>
        <v>5</v>
      </c>
      <c r="U38" t="str">
        <f t="shared" si="19"/>
        <v xml:space="preserve"> (5. LL-S)</v>
      </c>
      <c r="W38" s="65">
        <v>5</v>
      </c>
      <c r="X38" s="65" t="s">
        <v>246</v>
      </c>
      <c r="Y38" s="65">
        <v>5</v>
      </c>
      <c r="Z38" s="65">
        <v>4</v>
      </c>
      <c r="AA38" s="65">
        <v>0</v>
      </c>
      <c r="AB38" s="65">
        <v>1</v>
      </c>
      <c r="AC38" s="65" t="s">
        <v>398</v>
      </c>
      <c r="AD38" s="66">
        <v>0.3347222222222222</v>
      </c>
      <c r="AE38" s="4"/>
      <c r="AF38" s="4"/>
      <c r="AG38" s="4"/>
      <c r="AH38" s="4"/>
      <c r="AI38" s="4"/>
      <c r="AJ38" s="4"/>
    </row>
    <row r="39" spans="2:36" x14ac:dyDescent="0.35">
      <c r="C39">
        <f t="shared" si="20"/>
        <v>6</v>
      </c>
      <c r="D39" t="str">
        <f t="shared" si="20"/>
        <v>SG Waldkirch/Denzlingen</v>
      </c>
      <c r="E39">
        <f t="shared" si="20"/>
        <v>7</v>
      </c>
      <c r="F39">
        <f t="shared" si="21"/>
        <v>171</v>
      </c>
      <c r="G39" s="1" t="s">
        <v>77</v>
      </c>
      <c r="H39" s="2">
        <f t="shared" si="22"/>
        <v>189</v>
      </c>
      <c r="I39">
        <f t="shared" si="23"/>
        <v>6</v>
      </c>
      <c r="J39" s="1" t="s">
        <v>77</v>
      </c>
      <c r="K39" s="2">
        <f t="shared" si="24"/>
        <v>8</v>
      </c>
      <c r="L39" s="3">
        <f t="shared" si="25"/>
        <v>0.8571428571428571</v>
      </c>
      <c r="M39" s="3">
        <f t="shared" si="26"/>
        <v>-2.5714285714285716</v>
      </c>
      <c r="N39" s="3">
        <f t="shared" si="15"/>
        <v>24.428571428571427</v>
      </c>
      <c r="O39" s="9">
        <f t="shared" si="16"/>
        <v>94342847422442</v>
      </c>
      <c r="P39">
        <f t="shared" si="27"/>
        <v>12</v>
      </c>
      <c r="R39">
        <f t="shared" si="17"/>
        <v>19</v>
      </c>
      <c r="S39" t="s">
        <v>134</v>
      </c>
      <c r="T39">
        <f t="shared" si="28"/>
        <v>6</v>
      </c>
      <c r="U39" t="str">
        <f t="shared" si="19"/>
        <v xml:space="preserve"> (6. LL-S)</v>
      </c>
      <c r="W39" s="65">
        <v>6</v>
      </c>
      <c r="X39" s="65" t="s">
        <v>31</v>
      </c>
      <c r="Y39" s="65">
        <v>7</v>
      </c>
      <c r="Z39" s="65">
        <v>3</v>
      </c>
      <c r="AA39" s="65">
        <v>0</v>
      </c>
      <c r="AB39" s="65">
        <v>4</v>
      </c>
      <c r="AC39" s="65" t="s">
        <v>399</v>
      </c>
      <c r="AD39" s="66">
        <v>0.25555555555555554</v>
      </c>
      <c r="AE39" s="4"/>
      <c r="AF39" s="4"/>
      <c r="AG39" s="4"/>
      <c r="AH39" s="4"/>
      <c r="AI39" s="4"/>
      <c r="AJ39" s="4"/>
    </row>
    <row r="40" spans="2:36" x14ac:dyDescent="0.35">
      <c r="C40">
        <f t="shared" si="20"/>
        <v>7</v>
      </c>
      <c r="D40" t="str">
        <f t="shared" si="20"/>
        <v>TSV March</v>
      </c>
      <c r="E40">
        <f t="shared" si="20"/>
        <v>7</v>
      </c>
      <c r="F40">
        <f t="shared" si="21"/>
        <v>198</v>
      </c>
      <c r="G40" s="1" t="s">
        <v>77</v>
      </c>
      <c r="H40" s="2">
        <f t="shared" si="22"/>
        <v>197</v>
      </c>
      <c r="I40">
        <f t="shared" si="23"/>
        <v>6</v>
      </c>
      <c r="J40" s="1" t="s">
        <v>77</v>
      </c>
      <c r="K40" s="2">
        <f t="shared" si="24"/>
        <v>8</v>
      </c>
      <c r="L40" s="3">
        <f t="shared" si="25"/>
        <v>0.8571428571428571</v>
      </c>
      <c r="M40" s="3">
        <f t="shared" si="26"/>
        <v>0.14285714285714285</v>
      </c>
      <c r="N40" s="3">
        <f t="shared" si="15"/>
        <v>28.285714285714285</v>
      </c>
      <c r="O40" s="9">
        <f t="shared" si="16"/>
        <v>93342850142828</v>
      </c>
      <c r="P40">
        <f t="shared" si="27"/>
        <v>14</v>
      </c>
      <c r="R40">
        <f t="shared" si="17"/>
        <v>20</v>
      </c>
      <c r="S40" t="s">
        <v>134</v>
      </c>
      <c r="T40">
        <f t="shared" si="28"/>
        <v>7</v>
      </c>
      <c r="U40" t="str">
        <f t="shared" si="19"/>
        <v xml:space="preserve"> (7. LL-S)</v>
      </c>
      <c r="W40" s="65">
        <v>7</v>
      </c>
      <c r="X40" s="65" t="s">
        <v>58</v>
      </c>
      <c r="Y40" s="65">
        <v>7</v>
      </c>
      <c r="Z40" s="65">
        <v>3</v>
      </c>
      <c r="AA40" s="65">
        <v>0</v>
      </c>
      <c r="AB40" s="65">
        <v>4</v>
      </c>
      <c r="AC40" s="67" t="s">
        <v>400</v>
      </c>
      <c r="AD40" s="66">
        <v>0.25555555555555554</v>
      </c>
      <c r="AE40" s="4"/>
      <c r="AF40" s="4"/>
      <c r="AG40" s="4"/>
      <c r="AH40" s="4"/>
      <c r="AI40" s="4"/>
      <c r="AJ40" s="4"/>
    </row>
    <row r="41" spans="2:36" x14ac:dyDescent="0.35">
      <c r="C41">
        <f t="shared" si="20"/>
        <v>8</v>
      </c>
      <c r="D41" t="str">
        <f t="shared" si="20"/>
        <v>TV St. Georgen/Schw.</v>
      </c>
      <c r="E41">
        <f t="shared" si="20"/>
        <v>7</v>
      </c>
      <c r="F41">
        <f t="shared" si="21"/>
        <v>227</v>
      </c>
      <c r="G41" s="1" t="s">
        <v>77</v>
      </c>
      <c r="H41" s="2">
        <f t="shared" si="22"/>
        <v>230</v>
      </c>
      <c r="I41">
        <f t="shared" si="23"/>
        <v>6</v>
      </c>
      <c r="J41" s="1" t="s">
        <v>77</v>
      </c>
      <c r="K41" s="2">
        <f t="shared" si="24"/>
        <v>8</v>
      </c>
      <c r="L41" s="3">
        <f t="shared" si="25"/>
        <v>0.8571428571428571</v>
      </c>
      <c r="M41" s="3">
        <f t="shared" si="26"/>
        <v>-0.42857142857142855</v>
      </c>
      <c r="N41" s="3">
        <f t="shared" si="15"/>
        <v>32.428571428571431</v>
      </c>
      <c r="O41" s="9">
        <f t="shared" si="16"/>
        <v>92342849573242</v>
      </c>
      <c r="P41">
        <f t="shared" si="27"/>
        <v>15</v>
      </c>
      <c r="R41">
        <f t="shared" si="17"/>
        <v>21</v>
      </c>
      <c r="S41" t="s">
        <v>134</v>
      </c>
      <c r="T41">
        <f t="shared" si="28"/>
        <v>8</v>
      </c>
      <c r="U41" t="str">
        <f t="shared" si="19"/>
        <v xml:space="preserve"> (8. LL-S)</v>
      </c>
      <c r="W41" s="65">
        <v>8</v>
      </c>
      <c r="X41" s="65" t="s">
        <v>20</v>
      </c>
      <c r="Y41" s="65">
        <v>7</v>
      </c>
      <c r="Z41" s="65">
        <v>3</v>
      </c>
      <c r="AA41" s="65">
        <v>0</v>
      </c>
      <c r="AB41" s="65">
        <v>4</v>
      </c>
      <c r="AC41" s="65" t="s">
        <v>401</v>
      </c>
      <c r="AD41" s="66">
        <v>0.25555555555555554</v>
      </c>
      <c r="AE41" s="4"/>
      <c r="AF41" s="4"/>
      <c r="AG41" s="4"/>
      <c r="AH41" s="4"/>
      <c r="AI41" s="4"/>
      <c r="AJ41" s="4"/>
    </row>
    <row r="42" spans="2:36" x14ac:dyDescent="0.35">
      <c r="C42">
        <f t="shared" si="20"/>
        <v>9</v>
      </c>
      <c r="D42" t="str">
        <f t="shared" si="20"/>
        <v>HSG Freiburg 3</v>
      </c>
      <c r="E42">
        <f t="shared" si="20"/>
        <v>7</v>
      </c>
      <c r="F42">
        <f t="shared" si="21"/>
        <v>167</v>
      </c>
      <c r="G42" s="1" t="s">
        <v>77</v>
      </c>
      <c r="H42" s="2">
        <f t="shared" si="22"/>
        <v>189</v>
      </c>
      <c r="I42">
        <f t="shared" si="23"/>
        <v>4</v>
      </c>
      <c r="J42" s="1" t="s">
        <v>77</v>
      </c>
      <c r="K42" s="2">
        <f t="shared" si="24"/>
        <v>10</v>
      </c>
      <c r="L42" s="3">
        <f t="shared" si="25"/>
        <v>0.5714285714285714</v>
      </c>
      <c r="M42" s="3">
        <f t="shared" si="26"/>
        <v>-3.1428571428571428</v>
      </c>
      <c r="N42" s="3">
        <f t="shared" si="15"/>
        <v>23.857142857142858</v>
      </c>
      <c r="O42" s="9">
        <f t="shared" si="16"/>
        <v>91228546852385</v>
      </c>
      <c r="P42">
        <f t="shared" si="27"/>
        <v>18</v>
      </c>
      <c r="R42">
        <f t="shared" si="17"/>
        <v>22</v>
      </c>
      <c r="S42" t="s">
        <v>134</v>
      </c>
      <c r="T42">
        <f t="shared" si="28"/>
        <v>9</v>
      </c>
      <c r="U42" t="str">
        <f t="shared" si="19"/>
        <v xml:space="preserve"> (9. LL-S)</v>
      </c>
      <c r="W42" s="65">
        <v>9</v>
      </c>
      <c r="X42" s="65" t="s">
        <v>247</v>
      </c>
      <c r="Y42" s="65">
        <v>7</v>
      </c>
      <c r="Z42" s="65">
        <v>2</v>
      </c>
      <c r="AA42" s="65">
        <v>0</v>
      </c>
      <c r="AB42" s="65">
        <v>5</v>
      </c>
      <c r="AC42" s="65" t="s">
        <v>402</v>
      </c>
      <c r="AD42" s="66">
        <v>0.1736111111111111</v>
      </c>
      <c r="AE42" s="4"/>
      <c r="AF42" s="4"/>
      <c r="AG42" s="4"/>
      <c r="AH42" s="4"/>
      <c r="AI42" s="4"/>
      <c r="AJ42" s="4"/>
    </row>
    <row r="43" spans="2:36" x14ac:dyDescent="0.35">
      <c r="C43">
        <f t="shared" si="20"/>
        <v>10</v>
      </c>
      <c r="D43" t="str">
        <f t="shared" si="20"/>
        <v>HSC Radolfzell</v>
      </c>
      <c r="E43">
        <f t="shared" si="20"/>
        <v>7</v>
      </c>
      <c r="F43">
        <f t="shared" si="21"/>
        <v>154</v>
      </c>
      <c r="G43" s="1" t="s">
        <v>77</v>
      </c>
      <c r="H43" s="2">
        <f t="shared" si="22"/>
        <v>209</v>
      </c>
      <c r="I43">
        <f t="shared" si="23"/>
        <v>2</v>
      </c>
      <c r="J43" s="1" t="s">
        <v>77</v>
      </c>
      <c r="K43" s="2">
        <f t="shared" si="24"/>
        <v>12</v>
      </c>
      <c r="L43" s="3">
        <f t="shared" si="25"/>
        <v>0.2857142857142857</v>
      </c>
      <c r="M43" s="3">
        <f t="shared" si="26"/>
        <v>-7.8571428571428568</v>
      </c>
      <c r="N43" s="3">
        <f t="shared" si="15"/>
        <v>22</v>
      </c>
      <c r="O43" s="9">
        <f t="shared" si="16"/>
        <v>90114242142200</v>
      </c>
      <c r="P43">
        <f t="shared" si="27"/>
        <v>19</v>
      </c>
      <c r="R43">
        <f t="shared" si="17"/>
        <v>23</v>
      </c>
      <c r="S43" t="s">
        <v>134</v>
      </c>
      <c r="T43">
        <f t="shared" si="28"/>
        <v>10</v>
      </c>
      <c r="U43" t="str">
        <f t="shared" si="19"/>
        <v xml:space="preserve"> (10. LL-S)</v>
      </c>
      <c r="W43" s="65">
        <v>10</v>
      </c>
      <c r="X43" s="65" t="s">
        <v>70</v>
      </c>
      <c r="Y43" s="65">
        <v>7</v>
      </c>
      <c r="Z43" s="65">
        <v>1</v>
      </c>
      <c r="AA43" s="65">
        <v>0</v>
      </c>
      <c r="AB43" s="65">
        <v>6</v>
      </c>
      <c r="AC43" s="65" t="s">
        <v>403</v>
      </c>
      <c r="AD43" s="66">
        <v>9.166666666666666E-2</v>
      </c>
      <c r="AE43" s="4"/>
      <c r="AF43" s="4"/>
      <c r="AG43" s="4"/>
      <c r="AH43" s="4"/>
      <c r="AI43" s="4"/>
      <c r="AJ43" s="4"/>
    </row>
    <row r="44" spans="2:36" x14ac:dyDescent="0.35">
      <c r="C44">
        <f t="shared" si="20"/>
        <v>11</v>
      </c>
      <c r="D44" t="str">
        <f t="shared" si="20"/>
        <v>HSG Oberer Hegau</v>
      </c>
      <c r="E44">
        <f t="shared" si="20"/>
        <v>7</v>
      </c>
      <c r="F44">
        <f t="shared" si="21"/>
        <v>180</v>
      </c>
      <c r="G44" s="1" t="s">
        <v>77</v>
      </c>
      <c r="H44" s="2">
        <f t="shared" si="22"/>
        <v>238</v>
      </c>
      <c r="I44">
        <f t="shared" si="23"/>
        <v>2</v>
      </c>
      <c r="J44" s="1" t="s">
        <v>77</v>
      </c>
      <c r="K44" s="2">
        <f t="shared" si="24"/>
        <v>12</v>
      </c>
      <c r="L44" s="3">
        <f t="shared" si="25"/>
        <v>0.2857142857142857</v>
      </c>
      <c r="M44" s="3">
        <f t="shared" si="26"/>
        <v>-8.2857142857142865</v>
      </c>
      <c r="N44" s="3">
        <f t="shared" si="15"/>
        <v>25.714285714285715</v>
      </c>
      <c r="O44" s="9">
        <f t="shared" si="16"/>
        <v>89114241712571</v>
      </c>
      <c r="P44">
        <f t="shared" si="27"/>
        <v>21</v>
      </c>
      <c r="R44">
        <f t="shared" si="17"/>
        <v>24</v>
      </c>
      <c r="S44" t="s">
        <v>134</v>
      </c>
      <c r="T44">
        <f t="shared" si="28"/>
        <v>11</v>
      </c>
      <c r="U44" t="str">
        <f t="shared" si="19"/>
        <v xml:space="preserve"> (11. LL-S)</v>
      </c>
      <c r="W44" s="65">
        <v>11</v>
      </c>
      <c r="X44" s="65" t="s">
        <v>248</v>
      </c>
      <c r="Y44" s="65">
        <v>7</v>
      </c>
      <c r="Z44" s="65">
        <v>1</v>
      </c>
      <c r="AA44" s="65">
        <v>0</v>
      </c>
      <c r="AB44" s="65">
        <v>6</v>
      </c>
      <c r="AC44" s="65" t="s">
        <v>404</v>
      </c>
      <c r="AD44" s="66">
        <v>9.166666666666666E-2</v>
      </c>
      <c r="AE44" s="4"/>
      <c r="AF44" s="4"/>
      <c r="AG44" s="4"/>
      <c r="AH44" s="4"/>
      <c r="AI44" s="4"/>
      <c r="AJ44" s="4"/>
    </row>
    <row r="45" spans="2:36" x14ac:dyDescent="0.35">
      <c r="C45">
        <f t="shared" si="20"/>
        <v>12</v>
      </c>
      <c r="D45" t="str">
        <f t="shared" si="20"/>
        <v>HG Müllheim/Neuenburg</v>
      </c>
      <c r="E45">
        <f t="shared" si="20"/>
        <v>8</v>
      </c>
      <c r="F45">
        <f t="shared" si="21"/>
        <v>196</v>
      </c>
      <c r="G45" s="1" t="s">
        <v>77</v>
      </c>
      <c r="H45" s="2">
        <f t="shared" si="22"/>
        <v>271</v>
      </c>
      <c r="I45">
        <f t="shared" si="23"/>
        <v>2</v>
      </c>
      <c r="J45" s="1" t="s">
        <v>77</v>
      </c>
      <c r="K45" s="2">
        <f t="shared" si="24"/>
        <v>14</v>
      </c>
      <c r="L45" s="3">
        <f t="shared" si="25"/>
        <v>0.25</v>
      </c>
      <c r="M45" s="3">
        <f t="shared" si="26"/>
        <v>-9.375</v>
      </c>
      <c r="N45" s="3">
        <f t="shared" si="15"/>
        <v>24.5</v>
      </c>
      <c r="O45" s="9">
        <f t="shared" si="16"/>
        <v>88100040622450</v>
      </c>
      <c r="P45">
        <f t="shared" si="27"/>
        <v>23</v>
      </c>
      <c r="R45">
        <f t="shared" si="17"/>
        <v>25</v>
      </c>
      <c r="S45" t="s">
        <v>134</v>
      </c>
      <c r="T45">
        <f t="shared" si="28"/>
        <v>12</v>
      </c>
      <c r="U45" t="str">
        <f t="shared" si="19"/>
        <v xml:space="preserve"> (12. LL-S)</v>
      </c>
      <c r="W45" s="65">
        <v>12</v>
      </c>
      <c r="X45" s="65" t="s">
        <v>28</v>
      </c>
      <c r="Y45" s="65">
        <v>8</v>
      </c>
      <c r="Z45" s="65">
        <v>1</v>
      </c>
      <c r="AA45" s="65">
        <v>0</v>
      </c>
      <c r="AB45" s="65">
        <v>7</v>
      </c>
      <c r="AC45" s="65" t="s">
        <v>405</v>
      </c>
      <c r="AD45" s="66">
        <v>9.3055555555555558E-2</v>
      </c>
      <c r="AE45" s="4"/>
      <c r="AF45" s="4"/>
      <c r="AG45" s="4"/>
      <c r="AH45" s="4"/>
      <c r="AI45" s="4"/>
      <c r="AJ45" s="4"/>
    </row>
    <row r="46" spans="2:36" x14ac:dyDescent="0.35">
      <c r="N46" s="3"/>
      <c r="O46" s="9"/>
      <c r="V46" s="22" t="str">
        <f>B47</f>
        <v>BzOL RA</v>
      </c>
      <c r="W46" s="65" t="s">
        <v>190</v>
      </c>
      <c r="X46" s="65" t="s">
        <v>0</v>
      </c>
      <c r="Y46" s="65" t="s">
        <v>1</v>
      </c>
      <c r="Z46" s="65" t="s">
        <v>2</v>
      </c>
      <c r="AA46" s="65" t="s">
        <v>3</v>
      </c>
      <c r="AB46" s="65" t="s">
        <v>4</v>
      </c>
      <c r="AC46" s="65" t="s">
        <v>5</v>
      </c>
      <c r="AD46" s="66" t="s">
        <v>6</v>
      </c>
      <c r="AE46" s="4"/>
      <c r="AF46" s="4"/>
      <c r="AG46" s="4"/>
      <c r="AH46" s="4"/>
      <c r="AI46" s="4"/>
      <c r="AJ46" s="4"/>
    </row>
    <row r="47" spans="2:36" x14ac:dyDescent="0.35">
      <c r="B47" s="8" t="s">
        <v>98</v>
      </c>
      <c r="C47">
        <f>IF(X47="TuS Helmlingen 2",W47,0)</f>
        <v>0</v>
      </c>
      <c r="D47" t="str">
        <f>X47</f>
        <v>HR Rastatt/Niederbühl</v>
      </c>
      <c r="E47">
        <f>Y47</f>
        <v>4</v>
      </c>
      <c r="F47">
        <f>VALUE(LEFT(AC47,FIND(":",AC47)-1))</f>
        <v>118</v>
      </c>
      <c r="G47" s="1" t="s">
        <v>77</v>
      </c>
      <c r="H47" s="2">
        <f>VALUE(RIGHT(AC47,LEN(AC47)-FIND(":",AC47)))</f>
        <v>82</v>
      </c>
      <c r="I47">
        <f>2*Z47+AA47</f>
        <v>8</v>
      </c>
      <c r="J47" s="1" t="s">
        <v>77</v>
      </c>
      <c r="K47" s="2">
        <f>AA47+2*AB47</f>
        <v>0</v>
      </c>
      <c r="L47" s="3">
        <f t="shared" ref="L47:L53" si="29">IF(E47=0,0,I47/E47)</f>
        <v>2</v>
      </c>
      <c r="M47" s="3">
        <f>IF(E47=0,0,(F47-H47)/E47)</f>
        <v>9</v>
      </c>
      <c r="N47" s="3">
        <f t="shared" si="15"/>
        <v>29.5</v>
      </c>
      <c r="O47" s="9">
        <f t="shared" si="16"/>
        <v>800059002950</v>
      </c>
      <c r="P47">
        <f t="shared" ref="P47:P75" si="30">IF(C47=0,0,RANK(O47,O$47:O$75))</f>
        <v>0</v>
      </c>
      <c r="Q47">
        <f>IF(C47=0,0,RANK(O47,O$47:O$64))</f>
        <v>0</v>
      </c>
      <c r="R47">
        <v>1</v>
      </c>
      <c r="S47" t="s">
        <v>118</v>
      </c>
      <c r="T47">
        <v>1</v>
      </c>
      <c r="U47" t="str">
        <f t="shared" si="19"/>
        <v xml:space="preserve"> (1. RA)</v>
      </c>
      <c r="W47" s="65">
        <v>1</v>
      </c>
      <c r="X47" s="65" t="s">
        <v>37</v>
      </c>
      <c r="Y47" s="65">
        <v>4</v>
      </c>
      <c r="Z47" s="65">
        <v>4</v>
      </c>
      <c r="AA47" s="65">
        <v>0</v>
      </c>
      <c r="AB47" s="65">
        <v>0</v>
      </c>
      <c r="AC47" s="67" t="s">
        <v>428</v>
      </c>
      <c r="AD47" s="66">
        <v>0.33333333333333331</v>
      </c>
      <c r="AE47" s="4"/>
      <c r="AF47" s="4"/>
      <c r="AG47" s="4"/>
      <c r="AH47" s="4"/>
      <c r="AI47" s="4"/>
      <c r="AJ47" s="4"/>
    </row>
    <row r="48" spans="2:36" x14ac:dyDescent="0.35">
      <c r="C48">
        <f t="shared" ref="C48:C53" si="31">IF(X48="TuS Helmlingen 2",W48,0)</f>
        <v>0</v>
      </c>
      <c r="D48" t="str">
        <f t="shared" ref="D48:E53" si="32">X48</f>
        <v>SG Ottersweier/Großweier 2</v>
      </c>
      <c r="E48">
        <f t="shared" si="32"/>
        <v>6</v>
      </c>
      <c r="F48">
        <f t="shared" ref="F48:F53" si="33">VALUE(LEFT(AC48,FIND(":",AC48)-1))</f>
        <v>171</v>
      </c>
      <c r="G48" s="1" t="s">
        <v>77</v>
      </c>
      <c r="H48" s="2">
        <f t="shared" ref="H48:H53" si="34">VALUE(RIGHT(AC48,LEN(AC48)-FIND(":",AC48)))</f>
        <v>136</v>
      </c>
      <c r="I48">
        <f t="shared" ref="I48:I53" si="35">2*Z48+AA48</f>
        <v>8</v>
      </c>
      <c r="J48" s="1" t="s">
        <v>77</v>
      </c>
      <c r="K48" s="2">
        <f t="shared" ref="K48:K53" si="36">AA48+2*AB48</f>
        <v>4</v>
      </c>
      <c r="L48" s="3">
        <f t="shared" si="29"/>
        <v>1.3333333333333333</v>
      </c>
      <c r="M48" s="3">
        <f t="shared" ref="M48:M53" si="37">IF(E48=0,0,(F48-H48)/E48)</f>
        <v>5.833333333333333</v>
      </c>
      <c r="N48" s="3">
        <f t="shared" ref="N48:N53" si="38">IF(E48=0,0,F48/E48)</f>
        <v>28.5</v>
      </c>
      <c r="O48" s="9">
        <f t="shared" ref="O48:O53" si="39">((IF(C48=0,0,100-C48)*10000+INT(4000*L48))*10000+INT(100*M48+5000))*10000+INT(100*N48)</f>
        <v>533355832850</v>
      </c>
      <c r="P48">
        <f t="shared" si="30"/>
        <v>0</v>
      </c>
      <c r="Q48">
        <f t="shared" ref="Q48:Q64" si="40">IF(C48=0,0,RANK(O48,O$47:O$64))</f>
        <v>0</v>
      </c>
      <c r="R48">
        <f>1+R47</f>
        <v>2</v>
      </c>
      <c r="S48" t="s">
        <v>118</v>
      </c>
      <c r="T48">
        <f>T47+1</f>
        <v>2</v>
      </c>
      <c r="U48" t="str">
        <f t="shared" si="19"/>
        <v xml:space="preserve"> (2. RA)</v>
      </c>
      <c r="W48" s="65">
        <v>2</v>
      </c>
      <c r="X48" s="65" t="s">
        <v>41</v>
      </c>
      <c r="Y48" s="65">
        <v>6</v>
      </c>
      <c r="Z48" s="65">
        <v>4</v>
      </c>
      <c r="AA48" s="65">
        <v>0</v>
      </c>
      <c r="AB48" s="65">
        <v>2</v>
      </c>
      <c r="AC48" s="67" t="s">
        <v>429</v>
      </c>
      <c r="AD48" s="66">
        <v>0.33611111111111114</v>
      </c>
      <c r="AE48" s="4"/>
      <c r="AF48" s="4"/>
      <c r="AG48" s="4"/>
      <c r="AH48" s="4"/>
      <c r="AI48" s="4"/>
      <c r="AJ48" s="4"/>
    </row>
    <row r="49" spans="2:36" x14ac:dyDescent="0.35">
      <c r="C49">
        <f t="shared" si="31"/>
        <v>0</v>
      </c>
      <c r="D49" t="str">
        <f t="shared" si="32"/>
        <v>SG Kappelwindeck/Steinbach 3</v>
      </c>
      <c r="E49">
        <f t="shared" si="32"/>
        <v>7</v>
      </c>
      <c r="F49">
        <f t="shared" si="33"/>
        <v>174</v>
      </c>
      <c r="G49" s="1" t="s">
        <v>77</v>
      </c>
      <c r="H49" s="2">
        <f t="shared" si="34"/>
        <v>189</v>
      </c>
      <c r="I49">
        <f t="shared" si="35"/>
        <v>6</v>
      </c>
      <c r="J49" s="1" t="s">
        <v>77</v>
      </c>
      <c r="K49" s="2">
        <f t="shared" si="36"/>
        <v>8</v>
      </c>
      <c r="L49" s="3">
        <f t="shared" si="29"/>
        <v>0.8571428571428571</v>
      </c>
      <c r="M49" s="3">
        <f t="shared" si="37"/>
        <v>-2.1428571428571428</v>
      </c>
      <c r="N49" s="3">
        <f t="shared" si="38"/>
        <v>24.857142857142858</v>
      </c>
      <c r="O49" s="9">
        <f t="shared" si="39"/>
        <v>342847852485</v>
      </c>
      <c r="P49">
        <f t="shared" si="30"/>
        <v>0</v>
      </c>
      <c r="Q49">
        <f t="shared" si="40"/>
        <v>0</v>
      </c>
      <c r="R49">
        <f t="shared" ref="R49:R75" si="41">1+R48</f>
        <v>3</v>
      </c>
      <c r="S49" t="s">
        <v>118</v>
      </c>
      <c r="T49">
        <f t="shared" ref="T49:T53" si="42">T48+1</f>
        <v>3</v>
      </c>
      <c r="U49" t="str">
        <f t="shared" si="19"/>
        <v xml:space="preserve"> (3. RA)</v>
      </c>
      <c r="W49" s="65">
        <v>3</v>
      </c>
      <c r="X49" s="65" t="s">
        <v>176</v>
      </c>
      <c r="Y49" s="65">
        <v>7</v>
      </c>
      <c r="Z49" s="65">
        <v>3</v>
      </c>
      <c r="AA49" s="65">
        <v>0</v>
      </c>
      <c r="AB49" s="65">
        <v>4</v>
      </c>
      <c r="AC49" s="67" t="s">
        <v>430</v>
      </c>
      <c r="AD49" s="66">
        <v>0.25555555555555554</v>
      </c>
      <c r="AE49" s="4"/>
      <c r="AF49" s="4"/>
      <c r="AG49" s="4"/>
      <c r="AH49" s="4"/>
      <c r="AI49" s="4"/>
      <c r="AJ49" s="4"/>
    </row>
    <row r="50" spans="2:36" x14ac:dyDescent="0.35">
      <c r="C50">
        <f t="shared" si="31"/>
        <v>4</v>
      </c>
      <c r="D50" t="str">
        <f t="shared" si="32"/>
        <v>TuS Helmlingen 2</v>
      </c>
      <c r="E50">
        <f t="shared" si="32"/>
        <v>4</v>
      </c>
      <c r="F50">
        <f t="shared" si="33"/>
        <v>111</v>
      </c>
      <c r="G50" s="1" t="s">
        <v>77</v>
      </c>
      <c r="H50" s="2">
        <f t="shared" si="34"/>
        <v>108</v>
      </c>
      <c r="I50">
        <f t="shared" si="35"/>
        <v>4</v>
      </c>
      <c r="J50" s="1" t="s">
        <v>77</v>
      </c>
      <c r="K50" s="2">
        <f t="shared" si="36"/>
        <v>4</v>
      </c>
      <c r="L50" s="3">
        <f t="shared" si="29"/>
        <v>1</v>
      </c>
      <c r="M50" s="3">
        <f t="shared" si="37"/>
        <v>0.75</v>
      </c>
      <c r="N50" s="3">
        <f t="shared" si="38"/>
        <v>27.75</v>
      </c>
      <c r="O50" s="9">
        <f t="shared" si="39"/>
        <v>96400050752775</v>
      </c>
      <c r="P50">
        <f t="shared" si="30"/>
        <v>8</v>
      </c>
      <c r="Q50">
        <f t="shared" si="40"/>
        <v>5</v>
      </c>
      <c r="R50">
        <f t="shared" si="41"/>
        <v>4</v>
      </c>
      <c r="S50" t="s">
        <v>118</v>
      </c>
      <c r="T50">
        <f t="shared" si="42"/>
        <v>4</v>
      </c>
      <c r="U50" t="str">
        <f t="shared" si="19"/>
        <v xml:space="preserve"> (4. RA)</v>
      </c>
      <c r="W50" s="65">
        <v>4</v>
      </c>
      <c r="X50" s="65" t="s">
        <v>43</v>
      </c>
      <c r="Y50" s="65">
        <v>4</v>
      </c>
      <c r="Z50" s="65">
        <v>2</v>
      </c>
      <c r="AA50" s="65">
        <v>0</v>
      </c>
      <c r="AB50" s="65">
        <v>2</v>
      </c>
      <c r="AC50" s="67" t="s">
        <v>431</v>
      </c>
      <c r="AD50" s="66">
        <v>0.16944444444444445</v>
      </c>
      <c r="AE50" s="4"/>
      <c r="AF50" s="4"/>
      <c r="AG50" s="4"/>
      <c r="AH50" s="4"/>
      <c r="AI50" s="4"/>
      <c r="AJ50" s="4"/>
    </row>
    <row r="51" spans="2:36" x14ac:dyDescent="0.35">
      <c r="C51">
        <f t="shared" si="31"/>
        <v>0</v>
      </c>
      <c r="D51" t="str">
        <f t="shared" si="32"/>
        <v>SG Muggensturm/Kuppenheim 2</v>
      </c>
      <c r="E51">
        <f t="shared" si="32"/>
        <v>4</v>
      </c>
      <c r="F51">
        <f t="shared" si="33"/>
        <v>106</v>
      </c>
      <c r="G51" s="1" t="s">
        <v>77</v>
      </c>
      <c r="H51" s="2">
        <f t="shared" si="34"/>
        <v>115</v>
      </c>
      <c r="I51">
        <f t="shared" si="35"/>
        <v>4</v>
      </c>
      <c r="J51" s="1" t="s">
        <v>77</v>
      </c>
      <c r="K51" s="2">
        <f t="shared" si="36"/>
        <v>4</v>
      </c>
      <c r="L51" s="3">
        <f t="shared" si="29"/>
        <v>1</v>
      </c>
      <c r="M51" s="3">
        <f t="shared" si="37"/>
        <v>-2.25</v>
      </c>
      <c r="N51" s="3">
        <f t="shared" si="38"/>
        <v>26.5</v>
      </c>
      <c r="O51" s="9">
        <f t="shared" si="39"/>
        <v>400047752650</v>
      </c>
      <c r="P51">
        <f t="shared" si="30"/>
        <v>0</v>
      </c>
      <c r="Q51">
        <f t="shared" si="40"/>
        <v>0</v>
      </c>
      <c r="R51">
        <f t="shared" si="41"/>
        <v>5</v>
      </c>
      <c r="S51" t="s">
        <v>118</v>
      </c>
      <c r="T51">
        <f t="shared" si="42"/>
        <v>5</v>
      </c>
      <c r="U51" t="str">
        <f t="shared" si="19"/>
        <v xml:space="preserve"> (5. RA)</v>
      </c>
      <c r="W51" s="65">
        <v>5</v>
      </c>
      <c r="X51" s="65" t="s">
        <v>38</v>
      </c>
      <c r="Y51" s="65">
        <v>4</v>
      </c>
      <c r="Z51" s="65">
        <v>2</v>
      </c>
      <c r="AA51" s="65">
        <v>0</v>
      </c>
      <c r="AB51" s="65">
        <v>2</v>
      </c>
      <c r="AC51" s="67" t="s">
        <v>310</v>
      </c>
      <c r="AD51" s="66">
        <v>0.16944444444444445</v>
      </c>
      <c r="AE51" s="4"/>
      <c r="AF51" s="4"/>
      <c r="AG51" s="4"/>
      <c r="AH51" s="4"/>
      <c r="AI51" s="4"/>
      <c r="AJ51" s="4"/>
    </row>
    <row r="52" spans="2:36" x14ac:dyDescent="0.35">
      <c r="C52">
        <f t="shared" si="31"/>
        <v>0</v>
      </c>
      <c r="D52" t="str">
        <f t="shared" si="32"/>
        <v>SG Dornstetten 2</v>
      </c>
      <c r="E52">
        <f t="shared" si="32"/>
        <v>3</v>
      </c>
      <c r="F52">
        <f t="shared" si="33"/>
        <v>74</v>
      </c>
      <c r="G52" s="1" t="s">
        <v>77</v>
      </c>
      <c r="H52" s="2">
        <f t="shared" si="34"/>
        <v>83</v>
      </c>
      <c r="I52">
        <f t="shared" si="35"/>
        <v>2</v>
      </c>
      <c r="J52" s="1" t="s">
        <v>77</v>
      </c>
      <c r="K52" s="2">
        <f t="shared" si="36"/>
        <v>4</v>
      </c>
      <c r="L52" s="3">
        <f t="shared" si="29"/>
        <v>0.66666666666666663</v>
      </c>
      <c r="M52" s="3">
        <f t="shared" si="37"/>
        <v>-3</v>
      </c>
      <c r="N52" s="3">
        <f t="shared" si="38"/>
        <v>24.666666666666668</v>
      </c>
      <c r="O52" s="9">
        <f t="shared" si="39"/>
        <v>266647002466</v>
      </c>
      <c r="P52">
        <f t="shared" si="30"/>
        <v>0</v>
      </c>
      <c r="Q52">
        <f t="shared" si="40"/>
        <v>0</v>
      </c>
      <c r="R52">
        <f t="shared" si="41"/>
        <v>6</v>
      </c>
      <c r="S52" t="s">
        <v>118</v>
      </c>
      <c r="T52">
        <f t="shared" si="42"/>
        <v>6</v>
      </c>
      <c r="U52" t="str">
        <f t="shared" si="19"/>
        <v xml:space="preserve"> (6. RA)</v>
      </c>
      <c r="W52" s="65">
        <v>6</v>
      </c>
      <c r="X52" s="65" t="s">
        <v>249</v>
      </c>
      <c r="Y52" s="65">
        <v>3</v>
      </c>
      <c r="Z52" s="65">
        <v>1</v>
      </c>
      <c r="AA52" s="65">
        <v>0</v>
      </c>
      <c r="AB52" s="65">
        <v>2</v>
      </c>
      <c r="AC52" s="68" t="s">
        <v>311</v>
      </c>
      <c r="AD52" s="66">
        <v>8.611111111111111E-2</v>
      </c>
      <c r="AE52" s="4"/>
      <c r="AF52" s="4"/>
      <c r="AG52" s="4"/>
      <c r="AH52" s="4"/>
      <c r="AI52" s="4"/>
      <c r="AJ52" s="4"/>
    </row>
    <row r="53" spans="2:36" x14ac:dyDescent="0.35">
      <c r="C53">
        <f t="shared" si="31"/>
        <v>0</v>
      </c>
      <c r="D53" t="str">
        <f t="shared" si="32"/>
        <v>SG Freudenstadt/Baiersbronn 2</v>
      </c>
      <c r="E53">
        <f t="shared" si="32"/>
        <v>4</v>
      </c>
      <c r="F53">
        <f t="shared" si="33"/>
        <v>65</v>
      </c>
      <c r="G53" s="1" t="s">
        <v>77</v>
      </c>
      <c r="H53" s="2">
        <f t="shared" si="34"/>
        <v>106</v>
      </c>
      <c r="I53">
        <f t="shared" si="35"/>
        <v>0</v>
      </c>
      <c r="J53" s="1" t="s">
        <v>77</v>
      </c>
      <c r="K53" s="2">
        <f t="shared" si="36"/>
        <v>8</v>
      </c>
      <c r="L53" s="3">
        <f t="shared" si="29"/>
        <v>0</v>
      </c>
      <c r="M53" s="3">
        <f t="shared" si="37"/>
        <v>-10.25</v>
      </c>
      <c r="N53" s="3">
        <f t="shared" si="38"/>
        <v>16.25</v>
      </c>
      <c r="O53" s="9">
        <f t="shared" si="39"/>
        <v>39751625</v>
      </c>
      <c r="P53">
        <f t="shared" si="30"/>
        <v>0</v>
      </c>
      <c r="Q53">
        <f t="shared" si="40"/>
        <v>0</v>
      </c>
      <c r="R53">
        <f t="shared" si="41"/>
        <v>7</v>
      </c>
      <c r="S53" t="s">
        <v>118</v>
      </c>
      <c r="T53">
        <f t="shared" si="42"/>
        <v>7</v>
      </c>
      <c r="U53" t="str">
        <f t="shared" si="19"/>
        <v xml:space="preserve"> (7. RA)</v>
      </c>
      <c r="W53" s="65">
        <v>7</v>
      </c>
      <c r="X53" s="65" t="s">
        <v>185</v>
      </c>
      <c r="Y53" s="65">
        <v>4</v>
      </c>
      <c r="Z53" s="65">
        <v>0</v>
      </c>
      <c r="AA53" s="65">
        <v>0</v>
      </c>
      <c r="AB53" s="65">
        <v>4</v>
      </c>
      <c r="AC53" s="67" t="s">
        <v>312</v>
      </c>
      <c r="AD53" s="66">
        <v>5.5555555555555558E-3</v>
      </c>
      <c r="AE53" s="4"/>
      <c r="AF53" s="4"/>
      <c r="AG53" s="4"/>
      <c r="AH53" s="4"/>
      <c r="AI53" s="4"/>
      <c r="AJ53" s="4"/>
    </row>
    <row r="54" spans="2:36" x14ac:dyDescent="0.35">
      <c r="O54" s="9"/>
      <c r="R54">
        <f t="shared" si="41"/>
        <v>8</v>
      </c>
      <c r="V54" s="22" t="str">
        <f>B55</f>
        <v>BzOL OG/SW</v>
      </c>
      <c r="W54" s="65" t="s">
        <v>190</v>
      </c>
      <c r="X54" s="65" t="s">
        <v>0</v>
      </c>
      <c r="Y54" s="65" t="s">
        <v>1</v>
      </c>
      <c r="Z54" s="65" t="s">
        <v>2</v>
      </c>
      <c r="AA54" s="65" t="s">
        <v>3</v>
      </c>
      <c r="AB54" s="65" t="s">
        <v>4</v>
      </c>
      <c r="AC54" s="65" t="s">
        <v>5</v>
      </c>
      <c r="AD54" s="66" t="s">
        <v>6</v>
      </c>
      <c r="AE54" s="4"/>
      <c r="AF54" s="4"/>
      <c r="AG54" s="4"/>
      <c r="AH54" s="4"/>
      <c r="AI54" s="4"/>
      <c r="AJ54" s="4"/>
    </row>
    <row r="55" spans="2:36" x14ac:dyDescent="0.35">
      <c r="B55" s="8" t="s">
        <v>99</v>
      </c>
      <c r="C55">
        <f>IF(X55="HB Kinzigtal",0,W55)</f>
        <v>1</v>
      </c>
      <c r="D55" t="str">
        <f>X55</f>
        <v>HSG Ortenau Süd</v>
      </c>
      <c r="E55">
        <f>Y55</f>
        <v>8</v>
      </c>
      <c r="F55">
        <f t="shared" ref="F55:F63" si="43">VALUE(LEFT(AC55,FIND(":",AC55)-1))</f>
        <v>205</v>
      </c>
      <c r="G55" s="1" t="s">
        <v>77</v>
      </c>
      <c r="H55" s="2">
        <f t="shared" ref="H55:H63" si="44">VALUE(RIGHT(AC55,LEN(AC55)-FIND(":",AC55)))</f>
        <v>177</v>
      </c>
      <c r="I55">
        <f t="shared" ref="I55:I63" si="45">2*Z55+AA55</f>
        <v>12</v>
      </c>
      <c r="J55" s="1" t="s">
        <v>77</v>
      </c>
      <c r="K55" s="2">
        <f t="shared" ref="K55:K63" si="46">AA55+2*AB55</f>
        <v>4</v>
      </c>
      <c r="L55" s="3">
        <f t="shared" ref="L55:L63" si="47">IF(E55=0,0,I55/E55)</f>
        <v>1.5</v>
      </c>
      <c r="M55" s="3">
        <f t="shared" ref="M55:M63" si="48">IF(E55=0,0,(F55-H55)/E55)</f>
        <v>3.5</v>
      </c>
      <c r="N55" s="3">
        <f t="shared" ref="N55:N87" si="49">IF(E55=0,0,F55/E55)</f>
        <v>25.625</v>
      </c>
      <c r="O55" s="9">
        <f t="shared" ref="O55:O87" si="50">((IF(C55=0,0,100-C55)*10000+INT(4000*L55))*10000+INT(100*M55+5000))*10000+INT(100*N55)</f>
        <v>99600053502562</v>
      </c>
      <c r="P55">
        <f t="shared" si="30"/>
        <v>2</v>
      </c>
      <c r="Q55">
        <f t="shared" si="40"/>
        <v>1</v>
      </c>
      <c r="R55">
        <f t="shared" si="41"/>
        <v>9</v>
      </c>
      <c r="S55" t="s">
        <v>117</v>
      </c>
      <c r="T55">
        <f>C55</f>
        <v>1</v>
      </c>
      <c r="U55" t="str">
        <f t="shared" si="19"/>
        <v xml:space="preserve"> (1. OG/SW)</v>
      </c>
      <c r="W55" s="65">
        <v>1</v>
      </c>
      <c r="X55" s="65" t="s">
        <v>13</v>
      </c>
      <c r="Y55" s="65">
        <v>8</v>
      </c>
      <c r="Z55" s="65">
        <v>6</v>
      </c>
      <c r="AA55" s="65">
        <v>0</v>
      </c>
      <c r="AB55" s="65">
        <v>2</v>
      </c>
      <c r="AC55" s="65" t="s">
        <v>446</v>
      </c>
      <c r="AD55" s="66">
        <v>0.50277777777777777</v>
      </c>
      <c r="AE55" s="4"/>
      <c r="AF55" s="4"/>
      <c r="AG55" s="4"/>
      <c r="AH55" s="4"/>
      <c r="AI55" s="4"/>
      <c r="AJ55" s="4"/>
    </row>
    <row r="56" spans="2:36" x14ac:dyDescent="0.35">
      <c r="C56">
        <f t="shared" ref="C56:C64" si="51">IF(X56="HB Kinzigtal",0,W56)</f>
        <v>2</v>
      </c>
      <c r="D56" t="str">
        <f t="shared" ref="D56:E63" si="52">X56</f>
        <v>TuS Altenheim 2</v>
      </c>
      <c r="E56">
        <f t="shared" si="52"/>
        <v>6</v>
      </c>
      <c r="F56">
        <f t="shared" si="43"/>
        <v>161</v>
      </c>
      <c r="G56" s="1" t="s">
        <v>77</v>
      </c>
      <c r="H56" s="2">
        <f t="shared" si="44"/>
        <v>136</v>
      </c>
      <c r="I56">
        <f t="shared" si="45"/>
        <v>9</v>
      </c>
      <c r="J56" s="1" t="s">
        <v>77</v>
      </c>
      <c r="K56" s="2">
        <f t="shared" si="46"/>
        <v>3</v>
      </c>
      <c r="L56" s="3">
        <f t="shared" si="47"/>
        <v>1.5</v>
      </c>
      <c r="M56" s="3">
        <f t="shared" si="48"/>
        <v>4.166666666666667</v>
      </c>
      <c r="N56" s="3">
        <f t="shared" si="49"/>
        <v>26.833333333333332</v>
      </c>
      <c r="O56" s="9">
        <f t="shared" si="50"/>
        <v>98600054162683</v>
      </c>
      <c r="P56">
        <f t="shared" si="30"/>
        <v>4</v>
      </c>
      <c r="Q56">
        <f t="shared" si="40"/>
        <v>2</v>
      </c>
      <c r="R56">
        <f t="shared" si="41"/>
        <v>10</v>
      </c>
      <c r="S56" t="s">
        <v>117</v>
      </c>
      <c r="T56">
        <f>T55+1</f>
        <v>2</v>
      </c>
      <c r="U56" t="str">
        <f t="shared" si="19"/>
        <v xml:space="preserve"> (2. OG/SW)</v>
      </c>
      <c r="W56" s="65">
        <v>2</v>
      </c>
      <c r="X56" s="65" t="s">
        <v>47</v>
      </c>
      <c r="Y56" s="65">
        <v>6</v>
      </c>
      <c r="Z56" s="65">
        <v>4</v>
      </c>
      <c r="AA56" s="65">
        <v>1</v>
      </c>
      <c r="AB56" s="65">
        <v>1</v>
      </c>
      <c r="AC56" s="67" t="s">
        <v>447</v>
      </c>
      <c r="AD56" s="66">
        <v>0.37708333333333333</v>
      </c>
      <c r="AE56" s="4"/>
      <c r="AF56" s="4"/>
      <c r="AG56" s="4"/>
      <c r="AH56" s="4"/>
      <c r="AI56" s="4"/>
      <c r="AJ56" s="4"/>
    </row>
    <row r="57" spans="2:36" x14ac:dyDescent="0.35">
      <c r="C57">
        <f t="shared" si="51"/>
        <v>3</v>
      </c>
      <c r="D57" t="str">
        <f t="shared" si="52"/>
        <v>SG Scutro 2</v>
      </c>
      <c r="E57">
        <f t="shared" si="52"/>
        <v>5</v>
      </c>
      <c r="F57">
        <f t="shared" si="43"/>
        <v>158</v>
      </c>
      <c r="G57" s="1" t="s">
        <v>77</v>
      </c>
      <c r="H57" s="2">
        <f t="shared" si="44"/>
        <v>113</v>
      </c>
      <c r="I57">
        <f t="shared" si="45"/>
        <v>6</v>
      </c>
      <c r="J57" s="1" t="s">
        <v>77</v>
      </c>
      <c r="K57" s="2">
        <f t="shared" si="46"/>
        <v>4</v>
      </c>
      <c r="L57" s="3">
        <f t="shared" si="47"/>
        <v>1.2</v>
      </c>
      <c r="M57" s="3">
        <f t="shared" si="48"/>
        <v>9</v>
      </c>
      <c r="N57" s="3">
        <f t="shared" si="49"/>
        <v>31.6</v>
      </c>
      <c r="O57" s="9">
        <f t="shared" si="50"/>
        <v>97480059003160</v>
      </c>
      <c r="P57">
        <f t="shared" si="30"/>
        <v>6</v>
      </c>
      <c r="Q57">
        <f t="shared" si="40"/>
        <v>3</v>
      </c>
      <c r="R57">
        <f t="shared" si="41"/>
        <v>11</v>
      </c>
      <c r="S57" t="s">
        <v>117</v>
      </c>
      <c r="T57">
        <f t="shared" ref="T57:T64" si="53">T56+1</f>
        <v>3</v>
      </c>
      <c r="U57" t="str">
        <f t="shared" si="19"/>
        <v xml:space="preserve"> (3. OG/SW)</v>
      </c>
      <c r="W57" s="65">
        <v>3</v>
      </c>
      <c r="X57" s="65" t="s">
        <v>163</v>
      </c>
      <c r="Y57" s="65">
        <v>5</v>
      </c>
      <c r="Z57" s="65">
        <v>3</v>
      </c>
      <c r="AA57" s="65">
        <v>0</v>
      </c>
      <c r="AB57" s="65">
        <v>2</v>
      </c>
      <c r="AC57" s="65" t="s">
        <v>297</v>
      </c>
      <c r="AD57" s="66">
        <v>0.25277777777777777</v>
      </c>
      <c r="AE57" s="4"/>
      <c r="AF57" s="4"/>
      <c r="AG57" s="4"/>
      <c r="AH57" s="4"/>
      <c r="AI57" s="4"/>
      <c r="AJ57" s="4"/>
    </row>
    <row r="58" spans="2:36" x14ac:dyDescent="0.35">
      <c r="C58">
        <f t="shared" si="51"/>
        <v>4</v>
      </c>
      <c r="D58" t="str">
        <f t="shared" si="52"/>
        <v>TV Friesenheim</v>
      </c>
      <c r="E58">
        <f t="shared" si="52"/>
        <v>4</v>
      </c>
      <c r="F58">
        <f t="shared" si="43"/>
        <v>99</v>
      </c>
      <c r="G58" s="1" t="s">
        <v>77</v>
      </c>
      <c r="H58" s="2">
        <f t="shared" si="44"/>
        <v>92</v>
      </c>
      <c r="I58">
        <f t="shared" si="45"/>
        <v>5</v>
      </c>
      <c r="J58" s="1" t="s">
        <v>77</v>
      </c>
      <c r="K58" s="2">
        <f t="shared" si="46"/>
        <v>3</v>
      </c>
      <c r="L58" s="3">
        <f t="shared" si="47"/>
        <v>1.25</v>
      </c>
      <c r="M58" s="3">
        <f t="shared" si="48"/>
        <v>1.75</v>
      </c>
      <c r="N58" s="3">
        <f t="shared" si="49"/>
        <v>24.75</v>
      </c>
      <c r="O58" s="9">
        <f t="shared" si="50"/>
        <v>96500051752475</v>
      </c>
      <c r="P58">
        <f t="shared" si="30"/>
        <v>7</v>
      </c>
      <c r="Q58">
        <f t="shared" si="40"/>
        <v>4</v>
      </c>
      <c r="R58">
        <f t="shared" si="41"/>
        <v>12</v>
      </c>
      <c r="S58" t="s">
        <v>117</v>
      </c>
      <c r="T58">
        <f t="shared" si="53"/>
        <v>4</v>
      </c>
      <c r="U58" t="str">
        <f t="shared" si="19"/>
        <v xml:space="preserve"> (4. OG/SW)</v>
      </c>
      <c r="W58" s="65">
        <v>4</v>
      </c>
      <c r="X58" s="65" t="s">
        <v>204</v>
      </c>
      <c r="Y58" s="65">
        <v>4</v>
      </c>
      <c r="Z58" s="65">
        <v>2</v>
      </c>
      <c r="AA58" s="65">
        <v>1</v>
      </c>
      <c r="AB58" s="65">
        <v>1</v>
      </c>
      <c r="AC58" s="69" t="s">
        <v>448</v>
      </c>
      <c r="AD58" s="66">
        <v>0.21041666666666667</v>
      </c>
      <c r="AE58" s="4"/>
      <c r="AF58" s="4"/>
      <c r="AG58" s="4"/>
      <c r="AH58" s="4"/>
      <c r="AI58" s="4"/>
      <c r="AJ58" s="4"/>
    </row>
    <row r="59" spans="2:36" x14ac:dyDescent="0.35">
      <c r="C59">
        <f t="shared" si="51"/>
        <v>5</v>
      </c>
      <c r="D59" t="str">
        <f t="shared" si="52"/>
        <v>SG Hornberg/Lauterbach/Triberg</v>
      </c>
      <c r="E59">
        <f t="shared" si="52"/>
        <v>3</v>
      </c>
      <c r="F59">
        <f t="shared" si="43"/>
        <v>84</v>
      </c>
      <c r="G59" s="1" t="s">
        <v>77</v>
      </c>
      <c r="H59" s="2">
        <f t="shared" si="44"/>
        <v>72</v>
      </c>
      <c r="I59">
        <f t="shared" si="45"/>
        <v>4</v>
      </c>
      <c r="J59" s="1" t="s">
        <v>77</v>
      </c>
      <c r="K59" s="2">
        <f t="shared" si="46"/>
        <v>2</v>
      </c>
      <c r="L59" s="3">
        <f t="shared" si="47"/>
        <v>1.3333333333333333</v>
      </c>
      <c r="M59" s="3">
        <f t="shared" si="48"/>
        <v>4</v>
      </c>
      <c r="N59" s="3">
        <f t="shared" si="49"/>
        <v>28</v>
      </c>
      <c r="O59" s="9">
        <f t="shared" si="50"/>
        <v>95533354002800</v>
      </c>
      <c r="P59">
        <f t="shared" si="30"/>
        <v>10</v>
      </c>
      <c r="Q59">
        <f t="shared" si="40"/>
        <v>6</v>
      </c>
      <c r="R59">
        <f t="shared" si="41"/>
        <v>13</v>
      </c>
      <c r="S59" t="s">
        <v>117</v>
      </c>
      <c r="T59">
        <f t="shared" si="53"/>
        <v>5</v>
      </c>
      <c r="U59" t="str">
        <f t="shared" si="19"/>
        <v xml:space="preserve"> (5. OG/SW)</v>
      </c>
      <c r="W59" s="65">
        <v>5</v>
      </c>
      <c r="X59" s="65" t="s">
        <v>18</v>
      </c>
      <c r="Y59" s="65">
        <v>3</v>
      </c>
      <c r="Z59" s="65">
        <v>2</v>
      </c>
      <c r="AA59" s="65">
        <v>0</v>
      </c>
      <c r="AB59" s="65">
        <v>1</v>
      </c>
      <c r="AC59" s="69" t="s">
        <v>449</v>
      </c>
      <c r="AD59" s="66">
        <v>0.16805555555555557</v>
      </c>
      <c r="AE59" s="4"/>
      <c r="AF59" s="4"/>
      <c r="AG59" s="4"/>
      <c r="AH59" s="4"/>
      <c r="AI59" s="4"/>
      <c r="AJ59" s="4"/>
    </row>
    <row r="60" spans="2:36" x14ac:dyDescent="0.35">
      <c r="C60">
        <f t="shared" si="51"/>
        <v>6</v>
      </c>
      <c r="D60" t="str">
        <f t="shared" si="52"/>
        <v>SG Gengenbach/Unterharmersbach</v>
      </c>
      <c r="E60">
        <f t="shared" si="52"/>
        <v>4</v>
      </c>
      <c r="F60">
        <f t="shared" si="43"/>
        <v>108</v>
      </c>
      <c r="G60" s="1" t="s">
        <v>77</v>
      </c>
      <c r="H60" s="2">
        <f t="shared" si="44"/>
        <v>101</v>
      </c>
      <c r="I60">
        <f t="shared" si="45"/>
        <v>4</v>
      </c>
      <c r="J60" s="1" t="s">
        <v>77</v>
      </c>
      <c r="K60" s="2">
        <f t="shared" si="46"/>
        <v>4</v>
      </c>
      <c r="L60" s="3">
        <f t="shared" si="47"/>
        <v>1</v>
      </c>
      <c r="M60" s="3">
        <f t="shared" si="48"/>
        <v>1.75</v>
      </c>
      <c r="N60" s="3">
        <f t="shared" si="49"/>
        <v>27</v>
      </c>
      <c r="O60" s="9">
        <f t="shared" si="50"/>
        <v>94400051752700</v>
      </c>
      <c r="P60">
        <f t="shared" si="30"/>
        <v>13</v>
      </c>
      <c r="Q60">
        <f t="shared" si="40"/>
        <v>7</v>
      </c>
      <c r="R60">
        <f t="shared" si="41"/>
        <v>14</v>
      </c>
      <c r="S60" t="s">
        <v>117</v>
      </c>
      <c r="T60">
        <f t="shared" si="53"/>
        <v>6</v>
      </c>
      <c r="U60" t="str">
        <f t="shared" si="19"/>
        <v xml:space="preserve"> (6. OG/SW)</v>
      </c>
      <c r="W60" s="65">
        <v>6</v>
      </c>
      <c r="X60" s="65" t="s">
        <v>253</v>
      </c>
      <c r="Y60" s="65">
        <v>4</v>
      </c>
      <c r="Z60" s="65">
        <v>2</v>
      </c>
      <c r="AA60" s="65">
        <v>0</v>
      </c>
      <c r="AB60" s="65">
        <v>2</v>
      </c>
      <c r="AC60" s="69" t="s">
        <v>450</v>
      </c>
      <c r="AD60" s="66">
        <v>0.16944444444444445</v>
      </c>
      <c r="AE60" s="4"/>
      <c r="AF60" s="4"/>
      <c r="AG60" s="4"/>
      <c r="AH60" s="4"/>
      <c r="AI60" s="4"/>
      <c r="AJ60" s="4"/>
    </row>
    <row r="61" spans="2:36" x14ac:dyDescent="0.35">
      <c r="C61">
        <f t="shared" si="51"/>
        <v>7</v>
      </c>
      <c r="D61" t="str">
        <f t="shared" si="52"/>
        <v>SG Gutach/Wolfach 2</v>
      </c>
      <c r="E61">
        <f t="shared" si="52"/>
        <v>5</v>
      </c>
      <c r="F61">
        <f t="shared" si="43"/>
        <v>112</v>
      </c>
      <c r="G61" s="1" t="s">
        <v>77</v>
      </c>
      <c r="H61" s="2">
        <f t="shared" si="44"/>
        <v>131</v>
      </c>
      <c r="I61">
        <f t="shared" si="45"/>
        <v>4</v>
      </c>
      <c r="J61" s="1" t="s">
        <v>77</v>
      </c>
      <c r="K61" s="2">
        <f t="shared" si="46"/>
        <v>6</v>
      </c>
      <c r="L61" s="3">
        <f t="shared" si="47"/>
        <v>0.8</v>
      </c>
      <c r="M61" s="3">
        <f t="shared" si="48"/>
        <v>-3.8</v>
      </c>
      <c r="N61" s="3">
        <f t="shared" si="49"/>
        <v>22.4</v>
      </c>
      <c r="O61" s="9">
        <f t="shared" si="50"/>
        <v>93320046202240</v>
      </c>
      <c r="P61">
        <f t="shared" si="30"/>
        <v>14</v>
      </c>
      <c r="Q61">
        <f t="shared" si="40"/>
        <v>8</v>
      </c>
      <c r="R61">
        <f t="shared" si="41"/>
        <v>15</v>
      </c>
      <c r="S61" t="s">
        <v>117</v>
      </c>
      <c r="T61">
        <f t="shared" si="53"/>
        <v>7</v>
      </c>
      <c r="U61" t="str">
        <f t="shared" si="19"/>
        <v xml:space="preserve"> (7. OG/SW)</v>
      </c>
      <c r="W61" s="65">
        <v>7</v>
      </c>
      <c r="X61" s="65" t="s">
        <v>166</v>
      </c>
      <c r="Y61" s="65">
        <v>5</v>
      </c>
      <c r="Z61" s="65">
        <v>2</v>
      </c>
      <c r="AA61" s="65">
        <v>0</v>
      </c>
      <c r="AB61" s="65">
        <v>3</v>
      </c>
      <c r="AC61" s="69" t="s">
        <v>451</v>
      </c>
      <c r="AD61" s="66">
        <v>0.17083333333333334</v>
      </c>
      <c r="AE61" s="4"/>
      <c r="AF61" s="4"/>
      <c r="AG61" s="4"/>
      <c r="AH61" s="4"/>
      <c r="AI61" s="4"/>
      <c r="AJ61" s="4"/>
    </row>
    <row r="62" spans="2:36" x14ac:dyDescent="0.35">
      <c r="C62">
        <f t="shared" si="51"/>
        <v>8</v>
      </c>
      <c r="D62" t="str">
        <f t="shared" si="52"/>
        <v>HSG Hanauerland 2</v>
      </c>
      <c r="E62">
        <f t="shared" si="52"/>
        <v>5</v>
      </c>
      <c r="F62">
        <f t="shared" si="43"/>
        <v>78</v>
      </c>
      <c r="G62" s="1" t="s">
        <v>77</v>
      </c>
      <c r="H62" s="2">
        <f t="shared" si="44"/>
        <v>119</v>
      </c>
      <c r="I62">
        <f t="shared" si="45"/>
        <v>2</v>
      </c>
      <c r="J62" s="1" t="s">
        <v>77</v>
      </c>
      <c r="K62" s="2">
        <f t="shared" si="46"/>
        <v>8</v>
      </c>
      <c r="L62" s="3">
        <f t="shared" si="47"/>
        <v>0.4</v>
      </c>
      <c r="M62" s="3">
        <f t="shared" si="48"/>
        <v>-8.1999999999999993</v>
      </c>
      <c r="N62" s="3">
        <f t="shared" si="49"/>
        <v>15.6</v>
      </c>
      <c r="O62" s="9">
        <f t="shared" si="50"/>
        <v>92160041801560</v>
      </c>
      <c r="P62">
        <f t="shared" si="30"/>
        <v>17</v>
      </c>
      <c r="Q62">
        <f t="shared" si="40"/>
        <v>9</v>
      </c>
      <c r="R62">
        <f t="shared" si="41"/>
        <v>16</v>
      </c>
      <c r="S62" t="s">
        <v>117</v>
      </c>
      <c r="T62">
        <f t="shared" si="53"/>
        <v>8</v>
      </c>
      <c r="U62" t="str">
        <f t="shared" si="19"/>
        <v xml:space="preserve"> (8. OG/SW)</v>
      </c>
      <c r="W62" s="65">
        <v>8</v>
      </c>
      <c r="X62" s="65" t="s">
        <v>50</v>
      </c>
      <c r="Y62" s="65">
        <v>5</v>
      </c>
      <c r="Z62" s="65">
        <v>1</v>
      </c>
      <c r="AA62" s="65">
        <v>0</v>
      </c>
      <c r="AB62" s="65">
        <v>4</v>
      </c>
      <c r="AC62" s="69" t="s">
        <v>298</v>
      </c>
      <c r="AD62" s="66">
        <v>8.8888888888888892E-2</v>
      </c>
      <c r="AE62" s="4"/>
      <c r="AF62" s="4"/>
      <c r="AG62" s="4"/>
      <c r="AH62" s="4"/>
      <c r="AI62" s="4"/>
      <c r="AJ62" s="4"/>
    </row>
    <row r="63" spans="2:36" x14ac:dyDescent="0.35">
      <c r="C63">
        <f t="shared" si="51"/>
        <v>9</v>
      </c>
      <c r="D63" t="str">
        <f t="shared" si="52"/>
        <v>HSG Meißenheim/Nonnenweier 2</v>
      </c>
      <c r="E63">
        <f t="shared" si="52"/>
        <v>5</v>
      </c>
      <c r="F63">
        <f t="shared" si="43"/>
        <v>116</v>
      </c>
      <c r="G63" s="1" t="s">
        <v>77</v>
      </c>
      <c r="H63" s="2">
        <f t="shared" si="44"/>
        <v>137</v>
      </c>
      <c r="I63">
        <f t="shared" si="45"/>
        <v>2</v>
      </c>
      <c r="J63" s="1" t="s">
        <v>77</v>
      </c>
      <c r="K63" s="2">
        <f t="shared" si="46"/>
        <v>8</v>
      </c>
      <c r="L63" s="3">
        <f t="shared" si="47"/>
        <v>0.4</v>
      </c>
      <c r="M63" s="3">
        <f t="shared" si="48"/>
        <v>-4.2</v>
      </c>
      <c r="N63" s="3">
        <f t="shared" si="49"/>
        <v>23.2</v>
      </c>
      <c r="O63" s="9">
        <f t="shared" si="50"/>
        <v>91160045802320</v>
      </c>
      <c r="P63">
        <f t="shared" si="30"/>
        <v>19</v>
      </c>
      <c r="Q63">
        <f t="shared" si="40"/>
        <v>10</v>
      </c>
      <c r="R63">
        <f t="shared" si="41"/>
        <v>17</v>
      </c>
      <c r="S63" t="s">
        <v>117</v>
      </c>
      <c r="T63">
        <f t="shared" si="53"/>
        <v>9</v>
      </c>
      <c r="U63" t="str">
        <f t="shared" si="19"/>
        <v xml:space="preserve"> (9. OG/SW)</v>
      </c>
      <c r="W63" s="65">
        <v>9</v>
      </c>
      <c r="X63" s="65" t="s">
        <v>252</v>
      </c>
      <c r="Y63" s="65">
        <v>5</v>
      </c>
      <c r="Z63" s="65">
        <v>1</v>
      </c>
      <c r="AA63" s="65">
        <v>0</v>
      </c>
      <c r="AB63" s="65">
        <v>4</v>
      </c>
      <c r="AC63" s="65" t="s">
        <v>326</v>
      </c>
      <c r="AD63" s="66">
        <v>8.8888888888888892E-2</v>
      </c>
      <c r="AE63" s="4"/>
      <c r="AF63" s="4"/>
      <c r="AG63" s="4"/>
      <c r="AH63" s="4"/>
      <c r="AI63" s="4"/>
      <c r="AJ63" s="4"/>
    </row>
    <row r="64" spans="2:36" x14ac:dyDescent="0.35">
      <c r="C64">
        <f t="shared" si="51"/>
        <v>10</v>
      </c>
      <c r="D64" t="str">
        <f t="shared" ref="D64" si="54">X64</f>
        <v>ETSV Offenburg</v>
      </c>
      <c r="E64">
        <f t="shared" ref="E64" si="55">Y64</f>
        <v>5</v>
      </c>
      <c r="F64">
        <f t="shared" ref="F64" si="56">VALUE(LEFT(AC64,FIND(":",AC64)-1))</f>
        <v>66</v>
      </c>
      <c r="G64" s="1" t="s">
        <v>77</v>
      </c>
      <c r="H64" s="2">
        <f t="shared" ref="H64" si="57">VALUE(RIGHT(AC64,LEN(AC64)-FIND(":",AC64)))</f>
        <v>109</v>
      </c>
      <c r="I64">
        <f t="shared" ref="I64" si="58">2*Z64+AA64</f>
        <v>2</v>
      </c>
      <c r="J64" s="1" t="s">
        <v>77</v>
      </c>
      <c r="K64" s="2">
        <f t="shared" ref="K64" si="59">AA64+2*AB64</f>
        <v>8</v>
      </c>
      <c r="L64" s="3">
        <f t="shared" ref="L64" si="60">IF(E64=0,0,I64/E64)</f>
        <v>0.4</v>
      </c>
      <c r="M64" s="3">
        <f t="shared" ref="M64" si="61">IF(E64=0,0,(F64-H64)/E64)</f>
        <v>-8.6</v>
      </c>
      <c r="N64" s="3">
        <f t="shared" si="49"/>
        <v>13.2</v>
      </c>
      <c r="O64" s="9">
        <f t="shared" si="50"/>
        <v>90160041401320</v>
      </c>
      <c r="P64">
        <f t="shared" si="30"/>
        <v>20</v>
      </c>
      <c r="Q64">
        <f t="shared" si="40"/>
        <v>11</v>
      </c>
      <c r="R64">
        <f t="shared" si="41"/>
        <v>18</v>
      </c>
      <c r="S64" t="s">
        <v>117</v>
      </c>
      <c r="T64">
        <f t="shared" si="53"/>
        <v>10</v>
      </c>
      <c r="U64" t="str">
        <f t="shared" ref="U64" si="62">" ("&amp;T64&amp;". "&amp;S64&amp;")"</f>
        <v xml:space="preserve"> (10. OG/SW)</v>
      </c>
      <c r="W64" s="65">
        <v>10</v>
      </c>
      <c r="X64" s="65" t="s">
        <v>199</v>
      </c>
      <c r="Y64" s="65">
        <v>5</v>
      </c>
      <c r="Z64" s="65">
        <v>1</v>
      </c>
      <c r="AA64" s="65">
        <v>0</v>
      </c>
      <c r="AB64" s="65">
        <v>4</v>
      </c>
      <c r="AC64" s="65" t="s">
        <v>254</v>
      </c>
      <c r="AD64" s="66">
        <v>8.8888888888888892E-2</v>
      </c>
      <c r="AE64" s="4"/>
      <c r="AF64" s="4"/>
      <c r="AG64" s="4"/>
      <c r="AH64" s="4"/>
      <c r="AI64" s="4"/>
      <c r="AJ64" s="4"/>
    </row>
    <row r="65" spans="2:36" x14ac:dyDescent="0.35">
      <c r="N65" s="3"/>
      <c r="O65" s="9"/>
      <c r="R65">
        <f t="shared" si="41"/>
        <v>19</v>
      </c>
      <c r="V65" s="22" t="str">
        <f>B66</f>
        <v>BzOL FR/OR</v>
      </c>
      <c r="W65" s="70" t="s">
        <v>190</v>
      </c>
      <c r="X65" s="70" t="s">
        <v>0</v>
      </c>
      <c r="Y65" s="70" t="s">
        <v>1</v>
      </c>
      <c r="Z65" s="70" t="s">
        <v>2</v>
      </c>
      <c r="AA65" s="70" t="s">
        <v>3</v>
      </c>
      <c r="AB65" s="70" t="s">
        <v>4</v>
      </c>
      <c r="AC65" s="70" t="s">
        <v>5</v>
      </c>
      <c r="AD65" s="70" t="s">
        <v>6</v>
      </c>
      <c r="AE65" s="4"/>
      <c r="AF65" s="4"/>
      <c r="AG65" s="4"/>
      <c r="AH65" s="4"/>
      <c r="AI65" s="4"/>
      <c r="AJ65" s="4"/>
    </row>
    <row r="66" spans="2:36" x14ac:dyDescent="0.35">
      <c r="B66" s="8" t="s">
        <v>100</v>
      </c>
      <c r="C66">
        <f t="shared" ref="C66:E75" si="63">W66</f>
        <v>1</v>
      </c>
      <c r="D66" t="str">
        <f t="shared" si="63"/>
        <v>SF Eintr. Freiburg 2</v>
      </c>
      <c r="E66">
        <f t="shared" si="63"/>
        <v>6</v>
      </c>
      <c r="F66">
        <f t="shared" ref="F66:F75" si="64">VALUE(LEFT(AC66,FIND(":",AC66)-1))</f>
        <v>168</v>
      </c>
      <c r="G66" s="1" t="s">
        <v>77</v>
      </c>
      <c r="H66" s="2">
        <f t="shared" ref="H66:H75" si="65">VALUE(RIGHT(AC66,LEN(AC66)-FIND(":",AC66)))</f>
        <v>130</v>
      </c>
      <c r="I66">
        <f t="shared" ref="I66:I75" si="66">2*Z66+AA66</f>
        <v>10</v>
      </c>
      <c r="J66" s="1" t="s">
        <v>77</v>
      </c>
      <c r="K66" s="2">
        <f t="shared" ref="K66:K75" si="67">AA66+2*AB66</f>
        <v>2</v>
      </c>
      <c r="L66" s="3">
        <f t="shared" ref="L66:L75" si="68">IF(E66=0,0,I66/E66)</f>
        <v>1.6666666666666667</v>
      </c>
      <c r="M66" s="3">
        <f t="shared" ref="M66:M75" si="69">IF(E66=0,0,(F66-H66)/E66)</f>
        <v>6.333333333333333</v>
      </c>
      <c r="N66" s="3">
        <f t="shared" si="49"/>
        <v>28</v>
      </c>
      <c r="O66" s="9">
        <f t="shared" si="50"/>
        <v>99666656332800</v>
      </c>
      <c r="P66">
        <f t="shared" si="30"/>
        <v>1</v>
      </c>
      <c r="R66">
        <f t="shared" si="41"/>
        <v>20</v>
      </c>
      <c r="S66" t="s">
        <v>116</v>
      </c>
      <c r="T66">
        <f>C66</f>
        <v>1</v>
      </c>
      <c r="U66" t="str">
        <f t="shared" si="19"/>
        <v xml:space="preserve"> (1. FR/OR)</v>
      </c>
      <c r="W66" s="70">
        <v>1</v>
      </c>
      <c r="X66" s="70" t="s">
        <v>255</v>
      </c>
      <c r="Y66" s="70">
        <v>6</v>
      </c>
      <c r="Z66" s="70">
        <v>5</v>
      </c>
      <c r="AA66" s="70">
        <v>0</v>
      </c>
      <c r="AB66" s="70">
        <v>1</v>
      </c>
      <c r="AC66" s="73" t="s">
        <v>329</v>
      </c>
      <c r="AD66" s="71">
        <v>0.41805555555555557</v>
      </c>
      <c r="AE66" s="4"/>
      <c r="AF66" s="4"/>
      <c r="AG66" s="4"/>
      <c r="AH66" s="4"/>
      <c r="AI66" s="4"/>
      <c r="AJ66" s="7"/>
    </row>
    <row r="67" spans="2:36" x14ac:dyDescent="0.35">
      <c r="C67">
        <f t="shared" si="63"/>
        <v>2</v>
      </c>
      <c r="D67" t="str">
        <f t="shared" si="63"/>
        <v>TV Todtnau</v>
      </c>
      <c r="E67">
        <f t="shared" si="63"/>
        <v>4</v>
      </c>
      <c r="F67">
        <f t="shared" si="64"/>
        <v>116</v>
      </c>
      <c r="G67" s="1" t="s">
        <v>77</v>
      </c>
      <c r="H67" s="2">
        <f t="shared" si="65"/>
        <v>69</v>
      </c>
      <c r="I67">
        <f t="shared" si="66"/>
        <v>8</v>
      </c>
      <c r="J67" s="1" t="s">
        <v>77</v>
      </c>
      <c r="K67" s="2">
        <f t="shared" si="67"/>
        <v>0</v>
      </c>
      <c r="L67" s="3">
        <f t="shared" si="68"/>
        <v>2</v>
      </c>
      <c r="M67" s="3">
        <f t="shared" si="69"/>
        <v>11.75</v>
      </c>
      <c r="N67" s="3">
        <f t="shared" si="49"/>
        <v>29</v>
      </c>
      <c r="O67" s="9">
        <f t="shared" si="50"/>
        <v>98800061752900</v>
      </c>
      <c r="P67">
        <f t="shared" si="30"/>
        <v>3</v>
      </c>
      <c r="R67">
        <f t="shared" si="41"/>
        <v>21</v>
      </c>
      <c r="S67" t="s">
        <v>116</v>
      </c>
      <c r="T67">
        <f t="shared" ref="T67:T75" si="70">C67</f>
        <v>2</v>
      </c>
      <c r="U67" t="str">
        <f t="shared" si="19"/>
        <v xml:space="preserve"> (2. FR/OR)</v>
      </c>
      <c r="W67" s="70">
        <v>2</v>
      </c>
      <c r="X67" s="70" t="s">
        <v>64</v>
      </c>
      <c r="Y67" s="70">
        <v>4</v>
      </c>
      <c r="Z67" s="70">
        <v>4</v>
      </c>
      <c r="AA67" s="70">
        <v>0</v>
      </c>
      <c r="AB67" s="70">
        <v>0</v>
      </c>
      <c r="AC67" s="73" t="s">
        <v>493</v>
      </c>
      <c r="AD67" s="71">
        <v>0.33333333333333331</v>
      </c>
      <c r="AE67" s="4"/>
      <c r="AF67" s="4"/>
      <c r="AG67" s="4"/>
      <c r="AH67" s="4"/>
      <c r="AI67" s="4"/>
      <c r="AJ67" s="7"/>
    </row>
    <row r="68" spans="2:36" x14ac:dyDescent="0.35">
      <c r="C68">
        <f t="shared" si="63"/>
        <v>3</v>
      </c>
      <c r="D68" t="str">
        <f t="shared" si="63"/>
        <v>Freiburger TS 1844</v>
      </c>
      <c r="E68">
        <f t="shared" si="63"/>
        <v>4</v>
      </c>
      <c r="F68">
        <f t="shared" si="64"/>
        <v>91</v>
      </c>
      <c r="G68" s="1" t="s">
        <v>77</v>
      </c>
      <c r="H68" s="2">
        <f t="shared" si="65"/>
        <v>75</v>
      </c>
      <c r="I68">
        <f t="shared" si="66"/>
        <v>5</v>
      </c>
      <c r="J68" s="1" t="s">
        <v>77</v>
      </c>
      <c r="K68" s="2">
        <f t="shared" si="67"/>
        <v>3</v>
      </c>
      <c r="L68" s="3">
        <f t="shared" si="68"/>
        <v>1.25</v>
      </c>
      <c r="M68" s="3">
        <f t="shared" si="69"/>
        <v>4</v>
      </c>
      <c r="N68" s="3">
        <f t="shared" si="49"/>
        <v>22.75</v>
      </c>
      <c r="O68" s="9">
        <f t="shared" si="50"/>
        <v>97500054002275</v>
      </c>
      <c r="P68">
        <f t="shared" si="30"/>
        <v>5</v>
      </c>
      <c r="R68">
        <f t="shared" si="41"/>
        <v>22</v>
      </c>
      <c r="S68" t="s">
        <v>116</v>
      </c>
      <c r="T68">
        <f t="shared" si="70"/>
        <v>3</v>
      </c>
      <c r="U68" t="str">
        <f t="shared" si="19"/>
        <v xml:space="preserve"> (3. FR/OR)</v>
      </c>
      <c r="W68" s="70">
        <v>3</v>
      </c>
      <c r="X68" s="70" t="s">
        <v>62</v>
      </c>
      <c r="Y68" s="70">
        <v>4</v>
      </c>
      <c r="Z68" s="70">
        <v>2</v>
      </c>
      <c r="AA68" s="70">
        <v>1</v>
      </c>
      <c r="AB68" s="70">
        <v>1</v>
      </c>
      <c r="AC68" s="70" t="s">
        <v>300</v>
      </c>
      <c r="AD68" s="71">
        <v>0.21041666666666667</v>
      </c>
      <c r="AE68" s="4"/>
      <c r="AF68" s="4"/>
      <c r="AG68" s="4"/>
      <c r="AH68" s="4"/>
      <c r="AI68" s="4"/>
      <c r="AJ68" s="7"/>
    </row>
    <row r="69" spans="2:36" x14ac:dyDescent="0.35">
      <c r="C69">
        <f t="shared" si="63"/>
        <v>4</v>
      </c>
      <c r="D69" t="str">
        <f t="shared" si="63"/>
        <v>HC Karsau</v>
      </c>
      <c r="E69">
        <f t="shared" si="63"/>
        <v>5</v>
      </c>
      <c r="F69">
        <f t="shared" si="64"/>
        <v>87</v>
      </c>
      <c r="G69" s="1" t="s">
        <v>77</v>
      </c>
      <c r="H69" s="2">
        <f t="shared" si="65"/>
        <v>109</v>
      </c>
      <c r="I69">
        <f t="shared" si="66"/>
        <v>5</v>
      </c>
      <c r="J69" s="1" t="s">
        <v>77</v>
      </c>
      <c r="K69" s="2">
        <f t="shared" si="67"/>
        <v>5</v>
      </c>
      <c r="L69" s="3">
        <f t="shared" si="68"/>
        <v>1</v>
      </c>
      <c r="M69" s="3">
        <f t="shared" si="69"/>
        <v>-4.4000000000000004</v>
      </c>
      <c r="N69" s="3">
        <f t="shared" si="49"/>
        <v>17.399999999999999</v>
      </c>
      <c r="O69" s="9">
        <f t="shared" si="50"/>
        <v>96400045601740</v>
      </c>
      <c r="P69">
        <f t="shared" si="30"/>
        <v>9</v>
      </c>
      <c r="R69">
        <f t="shared" si="41"/>
        <v>23</v>
      </c>
      <c r="S69" t="s">
        <v>116</v>
      </c>
      <c r="T69">
        <f t="shared" si="70"/>
        <v>4</v>
      </c>
      <c r="U69" t="str">
        <f t="shared" si="19"/>
        <v xml:space="preserve"> (4. FR/OR)</v>
      </c>
      <c r="W69" s="70">
        <v>4</v>
      </c>
      <c r="X69" s="70" t="s">
        <v>257</v>
      </c>
      <c r="Y69" s="70">
        <v>5</v>
      </c>
      <c r="Z69" s="70">
        <v>2</v>
      </c>
      <c r="AA69" s="70">
        <v>1</v>
      </c>
      <c r="AB69" s="70">
        <v>2</v>
      </c>
      <c r="AC69" s="73" t="s">
        <v>494</v>
      </c>
      <c r="AD69" s="71">
        <v>0.21180555555555555</v>
      </c>
      <c r="AE69" s="4"/>
      <c r="AF69" s="4"/>
      <c r="AG69" s="4"/>
      <c r="AH69" s="4"/>
      <c r="AI69" s="4"/>
      <c r="AJ69" s="7"/>
    </row>
    <row r="70" spans="2:36" x14ac:dyDescent="0.35">
      <c r="C70">
        <f t="shared" si="63"/>
        <v>5</v>
      </c>
      <c r="D70" t="str">
        <f t="shared" si="63"/>
        <v>SG Kenzingen/Herbolzheim/Emmendingen</v>
      </c>
      <c r="E70">
        <f t="shared" si="63"/>
        <v>6</v>
      </c>
      <c r="F70">
        <f t="shared" si="64"/>
        <v>128</v>
      </c>
      <c r="G70" s="1" t="s">
        <v>77</v>
      </c>
      <c r="H70" s="2">
        <f t="shared" si="65"/>
        <v>143</v>
      </c>
      <c r="I70">
        <f t="shared" si="66"/>
        <v>5</v>
      </c>
      <c r="J70" s="1" t="s">
        <v>77</v>
      </c>
      <c r="K70" s="2">
        <f t="shared" si="67"/>
        <v>7</v>
      </c>
      <c r="L70" s="3">
        <f t="shared" si="68"/>
        <v>0.83333333333333337</v>
      </c>
      <c r="M70" s="3">
        <f t="shared" si="69"/>
        <v>-2.5</v>
      </c>
      <c r="N70" s="3">
        <f t="shared" si="49"/>
        <v>21.333333333333332</v>
      </c>
      <c r="O70" s="9">
        <f t="shared" si="50"/>
        <v>95333347502133</v>
      </c>
      <c r="P70">
        <f t="shared" si="30"/>
        <v>11</v>
      </c>
      <c r="R70">
        <f t="shared" si="41"/>
        <v>24</v>
      </c>
      <c r="S70" t="s">
        <v>116</v>
      </c>
      <c r="T70">
        <f t="shared" si="70"/>
        <v>5</v>
      </c>
      <c r="U70" t="str">
        <f t="shared" si="19"/>
        <v xml:space="preserve"> (5. FR/OR)</v>
      </c>
      <c r="W70" s="70">
        <v>5</v>
      </c>
      <c r="X70" s="70" t="s">
        <v>256</v>
      </c>
      <c r="Y70" s="70">
        <v>6</v>
      </c>
      <c r="Z70" s="70">
        <v>2</v>
      </c>
      <c r="AA70" s="70">
        <v>1</v>
      </c>
      <c r="AB70" s="70">
        <v>3</v>
      </c>
      <c r="AC70" s="73" t="s">
        <v>495</v>
      </c>
      <c r="AD70" s="71">
        <v>0.21319444444444444</v>
      </c>
      <c r="AE70" s="4"/>
      <c r="AF70" s="4"/>
      <c r="AG70" s="4"/>
      <c r="AH70" s="4"/>
      <c r="AI70" s="4"/>
      <c r="AJ70" s="7"/>
    </row>
    <row r="71" spans="2:36" x14ac:dyDescent="0.35">
      <c r="C71">
        <f t="shared" si="63"/>
        <v>6</v>
      </c>
      <c r="D71" t="str">
        <f t="shared" si="63"/>
        <v>SG TG Altdorf/DJK Ettenheim 2</v>
      </c>
      <c r="E71">
        <f t="shared" si="63"/>
        <v>4</v>
      </c>
      <c r="F71">
        <f t="shared" si="64"/>
        <v>116</v>
      </c>
      <c r="G71" s="1" t="s">
        <v>77</v>
      </c>
      <c r="H71" s="2">
        <f t="shared" si="65"/>
        <v>105</v>
      </c>
      <c r="I71">
        <f t="shared" si="66"/>
        <v>4</v>
      </c>
      <c r="J71" s="1" t="s">
        <v>77</v>
      </c>
      <c r="K71" s="2">
        <f t="shared" si="67"/>
        <v>4</v>
      </c>
      <c r="L71" s="3">
        <f t="shared" si="68"/>
        <v>1</v>
      </c>
      <c r="M71" s="3">
        <f t="shared" si="69"/>
        <v>2.75</v>
      </c>
      <c r="N71" s="3">
        <f t="shared" si="49"/>
        <v>29</v>
      </c>
      <c r="O71" s="9">
        <f t="shared" si="50"/>
        <v>94400052752900</v>
      </c>
      <c r="P71">
        <f t="shared" si="30"/>
        <v>12</v>
      </c>
      <c r="R71">
        <f t="shared" si="41"/>
        <v>25</v>
      </c>
      <c r="S71" t="s">
        <v>116</v>
      </c>
      <c r="T71">
        <f t="shared" si="70"/>
        <v>6</v>
      </c>
      <c r="U71" t="str">
        <f t="shared" si="19"/>
        <v xml:space="preserve"> (6. FR/OR)</v>
      </c>
      <c r="W71" s="70">
        <v>6</v>
      </c>
      <c r="X71" s="70" t="s">
        <v>258</v>
      </c>
      <c r="Y71" s="70">
        <v>4</v>
      </c>
      <c r="Z71" s="70">
        <v>2</v>
      </c>
      <c r="AA71" s="70">
        <v>0</v>
      </c>
      <c r="AB71" s="70">
        <v>2</v>
      </c>
      <c r="AC71" s="73" t="s">
        <v>496</v>
      </c>
      <c r="AD71" s="71">
        <v>0.16944444444444445</v>
      </c>
      <c r="AE71" s="4"/>
      <c r="AF71" s="4"/>
      <c r="AG71" s="4"/>
      <c r="AH71" s="4"/>
      <c r="AI71" s="4"/>
      <c r="AJ71" s="7"/>
    </row>
    <row r="72" spans="2:36" x14ac:dyDescent="0.35">
      <c r="C72">
        <f t="shared" si="63"/>
        <v>7</v>
      </c>
      <c r="D72" t="str">
        <f t="shared" si="63"/>
        <v>SG Köndringen/Teningen</v>
      </c>
      <c r="E72">
        <f t="shared" si="63"/>
        <v>4</v>
      </c>
      <c r="F72">
        <f t="shared" si="64"/>
        <v>87</v>
      </c>
      <c r="G72" s="1" t="s">
        <v>77</v>
      </c>
      <c r="H72" s="2">
        <f t="shared" si="65"/>
        <v>90</v>
      </c>
      <c r="I72">
        <f t="shared" si="66"/>
        <v>3</v>
      </c>
      <c r="J72" s="1" t="s">
        <v>77</v>
      </c>
      <c r="K72" s="2">
        <f t="shared" si="67"/>
        <v>5</v>
      </c>
      <c r="L72" s="3">
        <f t="shared" si="68"/>
        <v>0.75</v>
      </c>
      <c r="M72" s="3">
        <f t="shared" si="69"/>
        <v>-0.75</v>
      </c>
      <c r="N72" s="3">
        <f t="shared" si="49"/>
        <v>21.75</v>
      </c>
      <c r="O72" s="9">
        <f t="shared" si="50"/>
        <v>93300049252175</v>
      </c>
      <c r="P72">
        <f t="shared" si="30"/>
        <v>15</v>
      </c>
      <c r="R72">
        <f t="shared" si="41"/>
        <v>26</v>
      </c>
      <c r="S72" t="s">
        <v>116</v>
      </c>
      <c r="T72">
        <f t="shared" si="70"/>
        <v>7</v>
      </c>
      <c r="U72" t="str">
        <f t="shared" si="19"/>
        <v xml:space="preserve"> (7. FR/OR)</v>
      </c>
      <c r="W72" s="70">
        <v>7</v>
      </c>
      <c r="X72" s="70" t="s">
        <v>260</v>
      </c>
      <c r="Y72" s="70">
        <v>4</v>
      </c>
      <c r="Z72" s="70">
        <v>1</v>
      </c>
      <c r="AA72" s="70">
        <v>1</v>
      </c>
      <c r="AB72" s="70">
        <v>2</v>
      </c>
      <c r="AC72" s="73" t="s">
        <v>497</v>
      </c>
      <c r="AD72" s="71">
        <v>0.12847222222222221</v>
      </c>
      <c r="AE72" s="4"/>
      <c r="AF72" s="4"/>
      <c r="AG72" s="4"/>
      <c r="AH72" s="4"/>
      <c r="AI72" s="4"/>
      <c r="AJ72" s="7"/>
    </row>
    <row r="73" spans="2:36" x14ac:dyDescent="0.35">
      <c r="C73">
        <f t="shared" si="63"/>
        <v>8</v>
      </c>
      <c r="D73" t="str">
        <f t="shared" si="63"/>
        <v>SG ESV/TVSTG Freiburg</v>
      </c>
      <c r="E73">
        <f t="shared" si="63"/>
        <v>3</v>
      </c>
      <c r="F73">
        <f t="shared" si="64"/>
        <v>67</v>
      </c>
      <c r="G73" s="1" t="s">
        <v>77</v>
      </c>
      <c r="H73" s="2">
        <f t="shared" si="65"/>
        <v>76</v>
      </c>
      <c r="I73">
        <f t="shared" si="66"/>
        <v>2</v>
      </c>
      <c r="J73" s="1" t="s">
        <v>77</v>
      </c>
      <c r="K73" s="2">
        <f t="shared" si="67"/>
        <v>4</v>
      </c>
      <c r="L73" s="3">
        <f t="shared" si="68"/>
        <v>0.66666666666666663</v>
      </c>
      <c r="M73" s="3">
        <f t="shared" si="69"/>
        <v>-3</v>
      </c>
      <c r="N73" s="3">
        <f t="shared" si="49"/>
        <v>22.333333333333332</v>
      </c>
      <c r="O73" s="9">
        <f t="shared" si="50"/>
        <v>92266647002233</v>
      </c>
      <c r="P73">
        <f t="shared" si="30"/>
        <v>16</v>
      </c>
      <c r="R73">
        <f t="shared" si="41"/>
        <v>27</v>
      </c>
      <c r="S73" t="s">
        <v>116</v>
      </c>
      <c r="T73">
        <f t="shared" si="70"/>
        <v>8</v>
      </c>
      <c r="U73" t="str">
        <f t="shared" si="19"/>
        <v xml:space="preserve"> (8. FR/OR)</v>
      </c>
      <c r="W73" s="70">
        <v>8</v>
      </c>
      <c r="X73" s="70" t="s">
        <v>63</v>
      </c>
      <c r="Y73" s="70">
        <v>3</v>
      </c>
      <c r="Z73" s="70">
        <v>1</v>
      </c>
      <c r="AA73" s="70">
        <v>0</v>
      </c>
      <c r="AB73" s="70">
        <v>2</v>
      </c>
      <c r="AC73" s="72" t="s">
        <v>301</v>
      </c>
      <c r="AD73" s="71">
        <v>8.611111111111111E-2</v>
      </c>
      <c r="AE73" s="4"/>
      <c r="AF73" s="4"/>
      <c r="AG73" s="4"/>
      <c r="AH73" s="4"/>
      <c r="AI73" s="4"/>
      <c r="AJ73" s="7"/>
    </row>
    <row r="74" spans="2:36" x14ac:dyDescent="0.35">
      <c r="C74">
        <f t="shared" si="63"/>
        <v>9</v>
      </c>
      <c r="D74" t="str">
        <f t="shared" si="63"/>
        <v>HSV Schopfheim</v>
      </c>
      <c r="E74">
        <f t="shared" si="63"/>
        <v>3</v>
      </c>
      <c r="F74">
        <f t="shared" si="64"/>
        <v>64</v>
      </c>
      <c r="G74" s="1" t="s">
        <v>77</v>
      </c>
      <c r="H74" s="2">
        <f t="shared" si="65"/>
        <v>62</v>
      </c>
      <c r="I74">
        <f t="shared" si="66"/>
        <v>2</v>
      </c>
      <c r="J74" s="1" t="s">
        <v>77</v>
      </c>
      <c r="K74" s="2">
        <f t="shared" si="67"/>
        <v>4</v>
      </c>
      <c r="L74" s="3">
        <f t="shared" si="68"/>
        <v>0.66666666666666663</v>
      </c>
      <c r="M74" s="3">
        <f t="shared" si="69"/>
        <v>0.66666666666666663</v>
      </c>
      <c r="N74" s="3">
        <f t="shared" si="49"/>
        <v>21.333333333333332</v>
      </c>
      <c r="O74" s="9">
        <f t="shared" si="50"/>
        <v>91266650662133</v>
      </c>
      <c r="P74">
        <f t="shared" si="30"/>
        <v>18</v>
      </c>
      <c r="R74">
        <f t="shared" si="41"/>
        <v>28</v>
      </c>
      <c r="S74" t="s">
        <v>116</v>
      </c>
      <c r="T74">
        <f t="shared" si="70"/>
        <v>9</v>
      </c>
      <c r="U74" t="str">
        <f t="shared" si="19"/>
        <v xml:space="preserve"> (9. FR/OR)</v>
      </c>
      <c r="W74" s="70">
        <v>9</v>
      </c>
      <c r="X74" s="70" t="s">
        <v>259</v>
      </c>
      <c r="Y74" s="70">
        <v>3</v>
      </c>
      <c r="Z74" s="70">
        <v>1</v>
      </c>
      <c r="AA74" s="70">
        <v>0</v>
      </c>
      <c r="AB74" s="70">
        <v>2</v>
      </c>
      <c r="AC74" s="73" t="s">
        <v>498</v>
      </c>
      <c r="AD74" s="71">
        <v>8.611111111111111E-2</v>
      </c>
      <c r="AE74" s="4"/>
      <c r="AF74" s="4"/>
      <c r="AG74" s="4"/>
      <c r="AH74" s="4"/>
      <c r="AI74" s="4"/>
      <c r="AJ74" s="7"/>
    </row>
    <row r="75" spans="2:36" x14ac:dyDescent="0.35">
      <c r="C75">
        <f t="shared" si="63"/>
        <v>10</v>
      </c>
      <c r="D75" t="str">
        <f t="shared" si="63"/>
        <v>HSG Dreiland 2</v>
      </c>
      <c r="E75">
        <f t="shared" si="63"/>
        <v>5</v>
      </c>
      <c r="F75">
        <f t="shared" si="64"/>
        <v>74</v>
      </c>
      <c r="G75" s="1" t="s">
        <v>77</v>
      </c>
      <c r="H75" s="2">
        <f t="shared" si="65"/>
        <v>139</v>
      </c>
      <c r="I75">
        <f t="shared" si="66"/>
        <v>0</v>
      </c>
      <c r="J75" s="1" t="s">
        <v>77</v>
      </c>
      <c r="K75" s="2">
        <f t="shared" si="67"/>
        <v>10</v>
      </c>
      <c r="L75" s="3">
        <f t="shared" si="68"/>
        <v>0</v>
      </c>
      <c r="M75" s="3">
        <f t="shared" si="69"/>
        <v>-13</v>
      </c>
      <c r="N75" s="3">
        <f t="shared" si="49"/>
        <v>14.8</v>
      </c>
      <c r="O75" s="9">
        <f t="shared" si="50"/>
        <v>90000037001480</v>
      </c>
      <c r="P75">
        <f t="shared" si="30"/>
        <v>21</v>
      </c>
      <c r="R75">
        <f t="shared" si="41"/>
        <v>29</v>
      </c>
      <c r="S75" t="s">
        <v>116</v>
      </c>
      <c r="T75">
        <f t="shared" si="70"/>
        <v>10</v>
      </c>
      <c r="U75" t="str">
        <f t="shared" si="19"/>
        <v xml:space="preserve"> (10. FR/OR)</v>
      </c>
      <c r="W75" s="70">
        <v>10</v>
      </c>
      <c r="X75" s="70" t="s">
        <v>56</v>
      </c>
      <c r="Y75" s="70">
        <v>5</v>
      </c>
      <c r="Z75" s="70">
        <v>0</v>
      </c>
      <c r="AA75" s="70">
        <v>0</v>
      </c>
      <c r="AB75" s="70">
        <v>5</v>
      </c>
      <c r="AC75" s="70" t="s">
        <v>330</v>
      </c>
      <c r="AD75" s="71">
        <v>6.9444444444444441E-3</v>
      </c>
      <c r="AE75" s="4"/>
      <c r="AF75" s="4"/>
      <c r="AG75" s="4"/>
      <c r="AH75" s="4"/>
      <c r="AI75" s="4"/>
      <c r="AJ75" s="7"/>
    </row>
    <row r="76" spans="2:36" x14ac:dyDescent="0.35">
      <c r="G76" s="1"/>
      <c r="H76" s="2"/>
      <c r="J76" s="1"/>
      <c r="K76" s="2"/>
      <c r="L76" s="3"/>
      <c r="M76" s="3"/>
      <c r="N76" s="3"/>
      <c r="O76" s="9"/>
      <c r="V76" s="22" t="str">
        <f>B77</f>
        <v>BzOL He/Bo</v>
      </c>
      <c r="W76" s="65" t="s">
        <v>190</v>
      </c>
      <c r="X76" s="65" t="s">
        <v>0</v>
      </c>
      <c r="Y76" s="65" t="s">
        <v>1</v>
      </c>
      <c r="Z76" s="65" t="s">
        <v>2</v>
      </c>
      <c r="AA76" s="65" t="s">
        <v>3</v>
      </c>
      <c r="AB76" s="65" t="s">
        <v>4</v>
      </c>
      <c r="AC76" s="65" t="s">
        <v>5</v>
      </c>
      <c r="AD76" s="66" t="s">
        <v>6</v>
      </c>
      <c r="AE76" s="4"/>
      <c r="AF76" s="4"/>
      <c r="AG76" s="4"/>
      <c r="AH76" s="4"/>
      <c r="AI76" s="4"/>
      <c r="AJ76" s="7"/>
    </row>
    <row r="77" spans="2:36" x14ac:dyDescent="0.35">
      <c r="B77" s="8" t="s">
        <v>113</v>
      </c>
      <c r="C77">
        <f t="shared" ref="C77:E87" si="71">W77</f>
        <v>1</v>
      </c>
      <c r="D77" t="str">
        <f t="shared" si="71"/>
        <v>TuS Steißlingen 3</v>
      </c>
      <c r="E77">
        <f t="shared" si="71"/>
        <v>5</v>
      </c>
      <c r="F77">
        <f t="shared" ref="F77:F87" si="72">VALUE(LEFT(AC77,FIND(":",AC77)-1))</f>
        <v>143</v>
      </c>
      <c r="G77" s="1" t="s">
        <v>77</v>
      </c>
      <c r="H77" s="2">
        <f t="shared" ref="H77:H87" si="73">VALUE(RIGHT(AC77,LEN(AC77)-FIND(":",AC77)))</f>
        <v>101</v>
      </c>
      <c r="I77">
        <f t="shared" ref="I77:I87" si="74">2*Z77+AA77</f>
        <v>10</v>
      </c>
      <c r="J77" s="1" t="s">
        <v>77</v>
      </c>
      <c r="K77" s="2">
        <f t="shared" ref="K77:K87" si="75">AA77+2*AB77</f>
        <v>0</v>
      </c>
      <c r="L77" s="3">
        <f t="shared" ref="L77:L87" si="76">IF(E77=0,0,I77/E77)</f>
        <v>2</v>
      </c>
      <c r="M77" s="3">
        <f t="shared" ref="M77:M87" si="77">IF(E77=0,0,(F77-H77)/E77)</f>
        <v>8.4</v>
      </c>
      <c r="N77" s="3">
        <f t="shared" si="49"/>
        <v>28.6</v>
      </c>
      <c r="O77" s="9">
        <f t="shared" si="50"/>
        <v>99800058402860</v>
      </c>
      <c r="R77">
        <f t="shared" ref="R77:R87" si="78">1+R76</f>
        <v>1</v>
      </c>
      <c r="S77" t="s">
        <v>119</v>
      </c>
      <c r="T77">
        <v>1</v>
      </c>
      <c r="U77" t="str">
        <f t="shared" ref="U77:U105" si="79">" ("&amp;T77&amp;". "&amp;S77&amp;")"</f>
        <v xml:space="preserve"> (1. He/Bo)</v>
      </c>
      <c r="W77" s="65">
        <v>1</v>
      </c>
      <c r="X77" s="65" t="s">
        <v>69</v>
      </c>
      <c r="Y77" s="65">
        <v>5</v>
      </c>
      <c r="Z77" s="65">
        <v>5</v>
      </c>
      <c r="AA77" s="65">
        <v>0</v>
      </c>
      <c r="AB77" s="65">
        <v>0</v>
      </c>
      <c r="AC77" s="65" t="s">
        <v>505</v>
      </c>
      <c r="AD77" s="66">
        <v>0.41666666666666669</v>
      </c>
      <c r="AE77" s="4"/>
      <c r="AF77" s="4"/>
      <c r="AG77" s="4"/>
      <c r="AH77" s="4"/>
      <c r="AI77" s="4"/>
      <c r="AJ77" s="7"/>
    </row>
    <row r="78" spans="2:36" x14ac:dyDescent="0.35">
      <c r="C78">
        <f t="shared" si="71"/>
        <v>2</v>
      </c>
      <c r="D78" t="str">
        <f t="shared" si="71"/>
        <v>TV Meßkirch</v>
      </c>
      <c r="E78">
        <f t="shared" si="71"/>
        <v>6</v>
      </c>
      <c r="F78">
        <f t="shared" si="72"/>
        <v>143</v>
      </c>
      <c r="G78" s="1" t="s">
        <v>77</v>
      </c>
      <c r="H78" s="2">
        <f t="shared" si="73"/>
        <v>129</v>
      </c>
      <c r="I78">
        <f t="shared" si="74"/>
        <v>10</v>
      </c>
      <c r="J78" s="1" t="s">
        <v>77</v>
      </c>
      <c r="K78" s="2">
        <f t="shared" si="75"/>
        <v>2</v>
      </c>
      <c r="L78" s="3">
        <f t="shared" si="76"/>
        <v>1.6666666666666667</v>
      </c>
      <c r="M78" s="3">
        <f t="shared" si="77"/>
        <v>2.3333333333333335</v>
      </c>
      <c r="N78" s="3">
        <f t="shared" si="49"/>
        <v>23.833333333333332</v>
      </c>
      <c r="O78" s="9">
        <f t="shared" si="50"/>
        <v>98666652332383</v>
      </c>
      <c r="R78">
        <f t="shared" si="78"/>
        <v>2</v>
      </c>
      <c r="S78" t="s">
        <v>119</v>
      </c>
      <c r="T78">
        <f>T77+1</f>
        <v>2</v>
      </c>
      <c r="U78" t="str">
        <f t="shared" si="79"/>
        <v xml:space="preserve"> (2. He/Bo)</v>
      </c>
      <c r="W78" s="65">
        <v>2</v>
      </c>
      <c r="X78" s="65" t="s">
        <v>72</v>
      </c>
      <c r="Y78" s="65">
        <v>6</v>
      </c>
      <c r="Z78" s="65">
        <v>5</v>
      </c>
      <c r="AA78" s="65">
        <v>0</v>
      </c>
      <c r="AB78" s="65">
        <v>1</v>
      </c>
      <c r="AC78" s="67" t="s">
        <v>334</v>
      </c>
      <c r="AD78" s="66">
        <v>0.41805555555555557</v>
      </c>
      <c r="AE78" s="4"/>
      <c r="AF78" s="4"/>
      <c r="AG78" s="4"/>
      <c r="AH78" s="4"/>
      <c r="AI78" s="4"/>
      <c r="AJ78" s="7"/>
    </row>
    <row r="79" spans="2:36" x14ac:dyDescent="0.35">
      <c r="C79">
        <f t="shared" si="71"/>
        <v>3</v>
      </c>
      <c r="D79" t="str">
        <f t="shared" si="71"/>
        <v>DJK Singen</v>
      </c>
      <c r="E79">
        <f t="shared" si="71"/>
        <v>5</v>
      </c>
      <c r="F79">
        <f t="shared" si="72"/>
        <v>162</v>
      </c>
      <c r="G79" s="1" t="s">
        <v>77</v>
      </c>
      <c r="H79" s="2">
        <f t="shared" si="73"/>
        <v>117</v>
      </c>
      <c r="I79">
        <f t="shared" si="74"/>
        <v>8</v>
      </c>
      <c r="J79" s="1" t="s">
        <v>77</v>
      </c>
      <c r="K79" s="2">
        <f t="shared" si="75"/>
        <v>2</v>
      </c>
      <c r="L79" s="3">
        <f t="shared" si="76"/>
        <v>1.6</v>
      </c>
      <c r="M79" s="3">
        <f t="shared" si="77"/>
        <v>9</v>
      </c>
      <c r="N79" s="3">
        <f t="shared" si="49"/>
        <v>32.4</v>
      </c>
      <c r="O79" s="9">
        <f t="shared" si="50"/>
        <v>97640059003240</v>
      </c>
      <c r="R79">
        <f t="shared" si="78"/>
        <v>3</v>
      </c>
      <c r="S79" t="s">
        <v>119</v>
      </c>
      <c r="T79">
        <f t="shared" ref="T79:T94" si="80">T78+1</f>
        <v>3</v>
      </c>
      <c r="U79" t="str">
        <f t="shared" si="79"/>
        <v xml:space="preserve"> (3. He/Bo)</v>
      </c>
      <c r="W79" s="65">
        <v>3</v>
      </c>
      <c r="X79" s="65" t="s">
        <v>25</v>
      </c>
      <c r="Y79" s="65">
        <v>5</v>
      </c>
      <c r="Z79" s="65">
        <v>4</v>
      </c>
      <c r="AA79" s="65">
        <v>0</v>
      </c>
      <c r="AB79" s="65">
        <v>1</v>
      </c>
      <c r="AC79" s="67" t="s">
        <v>506</v>
      </c>
      <c r="AD79" s="66">
        <v>0.3347222222222222</v>
      </c>
      <c r="AE79" s="4"/>
      <c r="AF79" s="4"/>
      <c r="AG79" s="4"/>
      <c r="AH79" s="4"/>
      <c r="AI79" s="4"/>
      <c r="AJ79" s="7"/>
    </row>
    <row r="80" spans="2:36" x14ac:dyDescent="0.35">
      <c r="C80">
        <f t="shared" si="71"/>
        <v>4</v>
      </c>
      <c r="D80" t="str">
        <f t="shared" si="71"/>
        <v>TV Engen</v>
      </c>
      <c r="E80">
        <f t="shared" si="71"/>
        <v>3</v>
      </c>
      <c r="F80">
        <f t="shared" si="72"/>
        <v>79</v>
      </c>
      <c r="G80" s="1" t="s">
        <v>77</v>
      </c>
      <c r="H80" s="2">
        <f t="shared" si="73"/>
        <v>65</v>
      </c>
      <c r="I80">
        <f t="shared" si="74"/>
        <v>5</v>
      </c>
      <c r="J80" s="1" t="s">
        <v>77</v>
      </c>
      <c r="K80" s="2">
        <f t="shared" si="75"/>
        <v>1</v>
      </c>
      <c r="L80" s="3">
        <f t="shared" si="76"/>
        <v>1.6666666666666667</v>
      </c>
      <c r="M80" s="3">
        <f t="shared" si="77"/>
        <v>4.666666666666667</v>
      </c>
      <c r="N80" s="3">
        <f t="shared" si="49"/>
        <v>26.333333333333332</v>
      </c>
      <c r="O80" s="9">
        <f t="shared" si="50"/>
        <v>96666654662633</v>
      </c>
      <c r="R80">
        <f t="shared" si="78"/>
        <v>4</v>
      </c>
      <c r="S80" t="s">
        <v>119</v>
      </c>
      <c r="T80">
        <f t="shared" si="80"/>
        <v>4</v>
      </c>
      <c r="U80" t="str">
        <f t="shared" si="79"/>
        <v xml:space="preserve"> (4. He/Bo)</v>
      </c>
      <c r="W80" s="65">
        <v>4</v>
      </c>
      <c r="X80" s="65" t="s">
        <v>275</v>
      </c>
      <c r="Y80" s="65">
        <v>3</v>
      </c>
      <c r="Z80" s="65">
        <v>2</v>
      </c>
      <c r="AA80" s="65">
        <v>1</v>
      </c>
      <c r="AB80" s="65">
        <v>0</v>
      </c>
      <c r="AC80" s="67" t="s">
        <v>507</v>
      </c>
      <c r="AD80" s="66">
        <v>0.20902777777777778</v>
      </c>
      <c r="AE80" s="4"/>
      <c r="AF80" s="4"/>
      <c r="AG80" s="4"/>
      <c r="AH80" s="4"/>
      <c r="AI80" s="4"/>
      <c r="AJ80" s="7"/>
    </row>
    <row r="81" spans="2:36" x14ac:dyDescent="0.35">
      <c r="C81">
        <f t="shared" si="71"/>
        <v>5</v>
      </c>
      <c r="D81" t="str">
        <f t="shared" si="71"/>
        <v>TSC Blumberg</v>
      </c>
      <c r="E81">
        <f t="shared" si="71"/>
        <v>5</v>
      </c>
      <c r="F81">
        <f t="shared" si="72"/>
        <v>144</v>
      </c>
      <c r="G81" s="1" t="s">
        <v>77</v>
      </c>
      <c r="H81" s="2">
        <f t="shared" si="73"/>
        <v>141</v>
      </c>
      <c r="I81">
        <f t="shared" si="74"/>
        <v>5</v>
      </c>
      <c r="J81" s="1" t="s">
        <v>77</v>
      </c>
      <c r="K81" s="2">
        <f t="shared" si="75"/>
        <v>5</v>
      </c>
      <c r="L81" s="3">
        <f t="shared" si="76"/>
        <v>1</v>
      </c>
      <c r="M81" s="3">
        <f t="shared" si="77"/>
        <v>0.6</v>
      </c>
      <c r="N81" s="3">
        <f t="shared" si="49"/>
        <v>28.8</v>
      </c>
      <c r="O81" s="9">
        <f t="shared" si="50"/>
        <v>95400050602880</v>
      </c>
      <c r="R81">
        <f t="shared" si="78"/>
        <v>5</v>
      </c>
      <c r="S81" t="s">
        <v>119</v>
      </c>
      <c r="T81">
        <f t="shared" si="80"/>
        <v>5</v>
      </c>
      <c r="U81" t="str">
        <f t="shared" si="79"/>
        <v xml:space="preserve"> (5. He/Bo)</v>
      </c>
      <c r="W81" s="65">
        <v>5</v>
      </c>
      <c r="X81" s="65" t="s">
        <v>276</v>
      </c>
      <c r="Y81" s="65">
        <v>5</v>
      </c>
      <c r="Z81" s="65">
        <v>2</v>
      </c>
      <c r="AA81" s="65">
        <v>1</v>
      </c>
      <c r="AB81" s="65">
        <v>2</v>
      </c>
      <c r="AC81" s="67" t="s">
        <v>508</v>
      </c>
      <c r="AD81" s="66">
        <v>0.21180555555555555</v>
      </c>
      <c r="AE81" s="4"/>
      <c r="AF81" s="4"/>
      <c r="AG81" s="4"/>
      <c r="AH81" s="4"/>
      <c r="AI81" s="4"/>
      <c r="AJ81" s="7"/>
    </row>
    <row r="82" spans="2:36" x14ac:dyDescent="0.35">
      <c r="C82">
        <f t="shared" si="71"/>
        <v>6</v>
      </c>
      <c r="D82" t="str">
        <f t="shared" si="71"/>
        <v>SV Eigeltingen</v>
      </c>
      <c r="E82">
        <f t="shared" si="71"/>
        <v>6</v>
      </c>
      <c r="F82">
        <f t="shared" si="72"/>
        <v>165</v>
      </c>
      <c r="G82" s="1" t="s">
        <v>77</v>
      </c>
      <c r="H82" s="2">
        <f t="shared" si="73"/>
        <v>167</v>
      </c>
      <c r="I82">
        <f t="shared" si="74"/>
        <v>5</v>
      </c>
      <c r="J82" s="1" t="s">
        <v>77</v>
      </c>
      <c r="K82" s="2">
        <f t="shared" si="75"/>
        <v>7</v>
      </c>
      <c r="L82" s="3">
        <f t="shared" si="76"/>
        <v>0.83333333333333337</v>
      </c>
      <c r="M82" s="3">
        <f t="shared" si="77"/>
        <v>-0.33333333333333331</v>
      </c>
      <c r="N82" s="3">
        <f t="shared" si="49"/>
        <v>27.5</v>
      </c>
      <c r="O82" s="9">
        <f t="shared" si="50"/>
        <v>94333349662750</v>
      </c>
      <c r="R82">
        <f t="shared" si="78"/>
        <v>6</v>
      </c>
      <c r="S82" t="s">
        <v>119</v>
      </c>
      <c r="T82">
        <f t="shared" si="80"/>
        <v>6</v>
      </c>
      <c r="U82" t="str">
        <f t="shared" si="79"/>
        <v xml:space="preserve"> (6. He/Bo)</v>
      </c>
      <c r="W82" s="65">
        <v>6</v>
      </c>
      <c r="X82" s="65" t="s">
        <v>277</v>
      </c>
      <c r="Y82" s="65">
        <v>6</v>
      </c>
      <c r="Z82" s="65">
        <v>2</v>
      </c>
      <c r="AA82" s="65">
        <v>1</v>
      </c>
      <c r="AB82" s="65">
        <v>3</v>
      </c>
      <c r="AC82" s="67" t="s">
        <v>509</v>
      </c>
      <c r="AD82" s="66">
        <v>0.21319444444444444</v>
      </c>
      <c r="AE82" s="4"/>
      <c r="AF82" s="4"/>
      <c r="AG82" s="4"/>
      <c r="AH82" s="4"/>
      <c r="AI82" s="4"/>
      <c r="AJ82" s="7"/>
    </row>
    <row r="83" spans="2:36" x14ac:dyDescent="0.35">
      <c r="C83">
        <f t="shared" si="71"/>
        <v>7</v>
      </c>
      <c r="D83" t="str">
        <f t="shared" si="71"/>
        <v>TSV Dettingen-Wallhausen</v>
      </c>
      <c r="E83">
        <f t="shared" si="71"/>
        <v>4</v>
      </c>
      <c r="F83">
        <f t="shared" si="72"/>
        <v>80</v>
      </c>
      <c r="G83" s="1" t="s">
        <v>77</v>
      </c>
      <c r="H83" s="2">
        <f t="shared" si="73"/>
        <v>93</v>
      </c>
      <c r="I83">
        <f t="shared" si="74"/>
        <v>2</v>
      </c>
      <c r="J83" s="1" t="s">
        <v>77</v>
      </c>
      <c r="K83" s="2">
        <f t="shared" si="75"/>
        <v>6</v>
      </c>
      <c r="L83" s="3">
        <f t="shared" si="76"/>
        <v>0.5</v>
      </c>
      <c r="M83" s="3">
        <f t="shared" si="77"/>
        <v>-3.25</v>
      </c>
      <c r="N83" s="3">
        <f t="shared" si="49"/>
        <v>20</v>
      </c>
      <c r="O83" s="9">
        <f t="shared" si="50"/>
        <v>93200046752000</v>
      </c>
      <c r="R83">
        <f t="shared" si="78"/>
        <v>7</v>
      </c>
      <c r="S83" t="s">
        <v>119</v>
      </c>
      <c r="T83">
        <f t="shared" si="80"/>
        <v>7</v>
      </c>
      <c r="U83" t="str">
        <f t="shared" si="79"/>
        <v xml:space="preserve"> (7. He/Bo)</v>
      </c>
      <c r="W83" s="65">
        <v>7</v>
      </c>
      <c r="X83" s="65" t="s">
        <v>280</v>
      </c>
      <c r="Y83" s="65">
        <v>4</v>
      </c>
      <c r="Z83" s="65">
        <v>1</v>
      </c>
      <c r="AA83" s="65">
        <v>0</v>
      </c>
      <c r="AB83" s="65">
        <v>3</v>
      </c>
      <c r="AC83" s="67" t="s">
        <v>510</v>
      </c>
      <c r="AD83" s="66">
        <v>8.7499999999999994E-2</v>
      </c>
      <c r="AE83" s="4"/>
      <c r="AF83" s="4"/>
      <c r="AG83" s="4"/>
      <c r="AH83" s="4"/>
      <c r="AI83" s="4"/>
      <c r="AJ83" s="7"/>
    </row>
    <row r="84" spans="2:36" x14ac:dyDescent="0.35">
      <c r="C84">
        <f t="shared" si="71"/>
        <v>8</v>
      </c>
      <c r="D84" t="str">
        <f t="shared" si="71"/>
        <v>SG Bodman/Eigeltingen</v>
      </c>
      <c r="E84">
        <f t="shared" si="71"/>
        <v>4</v>
      </c>
      <c r="F84">
        <f t="shared" si="72"/>
        <v>93</v>
      </c>
      <c r="G84" s="1" t="s">
        <v>77</v>
      </c>
      <c r="H84" s="2">
        <f t="shared" si="73"/>
        <v>134</v>
      </c>
      <c r="I84">
        <f t="shared" si="74"/>
        <v>2</v>
      </c>
      <c r="J84" s="1" t="s">
        <v>77</v>
      </c>
      <c r="K84" s="2">
        <f t="shared" si="75"/>
        <v>6</v>
      </c>
      <c r="L84" s="3">
        <f t="shared" si="76"/>
        <v>0.5</v>
      </c>
      <c r="M84" s="3">
        <f t="shared" si="77"/>
        <v>-10.25</v>
      </c>
      <c r="N84" s="3">
        <f t="shared" si="49"/>
        <v>23.25</v>
      </c>
      <c r="O84" s="9">
        <f t="shared" si="50"/>
        <v>92200039752325</v>
      </c>
      <c r="R84">
        <f t="shared" si="78"/>
        <v>8</v>
      </c>
      <c r="S84" t="s">
        <v>119</v>
      </c>
      <c r="T84">
        <f t="shared" si="80"/>
        <v>8</v>
      </c>
      <c r="U84" t="str">
        <f t="shared" si="79"/>
        <v xml:space="preserve"> (8. He/Bo)</v>
      </c>
      <c r="W84" s="65">
        <v>8</v>
      </c>
      <c r="X84" s="65" t="s">
        <v>279</v>
      </c>
      <c r="Y84" s="65">
        <v>4</v>
      </c>
      <c r="Z84" s="65">
        <v>1</v>
      </c>
      <c r="AA84" s="65">
        <v>0</v>
      </c>
      <c r="AB84" s="65">
        <v>3</v>
      </c>
      <c r="AC84" s="65" t="s">
        <v>511</v>
      </c>
      <c r="AD84" s="66">
        <v>8.7499999999999994E-2</v>
      </c>
      <c r="AE84" s="4"/>
      <c r="AF84" s="4"/>
      <c r="AG84" s="4"/>
      <c r="AH84" s="4"/>
      <c r="AI84" s="4"/>
      <c r="AJ84" s="7"/>
    </row>
    <row r="85" spans="2:36" x14ac:dyDescent="0.35">
      <c r="C85">
        <f t="shared" si="71"/>
        <v>9</v>
      </c>
      <c r="D85" t="str">
        <f t="shared" si="71"/>
        <v>HSC Radolfzell 2</v>
      </c>
      <c r="E85">
        <f t="shared" si="71"/>
        <v>4</v>
      </c>
      <c r="F85">
        <f t="shared" si="72"/>
        <v>100</v>
      </c>
      <c r="G85" s="1" t="s">
        <v>77</v>
      </c>
      <c r="H85" s="2">
        <f t="shared" si="73"/>
        <v>105</v>
      </c>
      <c r="I85">
        <f t="shared" si="74"/>
        <v>2</v>
      </c>
      <c r="J85" s="1" t="s">
        <v>77</v>
      </c>
      <c r="K85" s="2">
        <f t="shared" si="75"/>
        <v>6</v>
      </c>
      <c r="L85" s="3">
        <f t="shared" si="76"/>
        <v>0.5</v>
      </c>
      <c r="M85" s="3">
        <f t="shared" si="77"/>
        <v>-1.25</v>
      </c>
      <c r="N85" s="3">
        <f t="shared" si="49"/>
        <v>25</v>
      </c>
      <c r="O85" s="9">
        <f t="shared" si="50"/>
        <v>91200048752500</v>
      </c>
      <c r="R85">
        <f t="shared" si="78"/>
        <v>9</v>
      </c>
      <c r="S85" t="s">
        <v>119</v>
      </c>
      <c r="T85">
        <f t="shared" si="80"/>
        <v>9</v>
      </c>
      <c r="U85" t="str">
        <f t="shared" si="79"/>
        <v xml:space="preserve"> (9. He/Bo)</v>
      </c>
      <c r="W85" s="65">
        <v>9</v>
      </c>
      <c r="X85" s="65" t="s">
        <v>281</v>
      </c>
      <c r="Y85" s="65">
        <v>4</v>
      </c>
      <c r="Z85" s="65">
        <v>1</v>
      </c>
      <c r="AA85" s="65">
        <v>0</v>
      </c>
      <c r="AB85" s="65">
        <v>3</v>
      </c>
      <c r="AC85" s="65" t="s">
        <v>512</v>
      </c>
      <c r="AD85" s="66">
        <v>8.7499999999999994E-2</v>
      </c>
      <c r="AE85" s="4"/>
      <c r="AF85" s="4"/>
      <c r="AG85" s="4"/>
      <c r="AH85" s="4"/>
      <c r="AI85" s="4"/>
      <c r="AJ85" s="7"/>
    </row>
    <row r="86" spans="2:36" x14ac:dyDescent="0.35">
      <c r="C86">
        <f t="shared" si="71"/>
        <v>10</v>
      </c>
      <c r="D86" t="str">
        <f t="shared" si="71"/>
        <v>HC DJK Konstanz</v>
      </c>
      <c r="E86">
        <f t="shared" si="71"/>
        <v>5</v>
      </c>
      <c r="F86">
        <f t="shared" si="72"/>
        <v>111</v>
      </c>
      <c r="G86" s="1" t="s">
        <v>77</v>
      </c>
      <c r="H86" s="2">
        <f t="shared" si="73"/>
        <v>142</v>
      </c>
      <c r="I86">
        <f t="shared" si="74"/>
        <v>2</v>
      </c>
      <c r="J86" s="1" t="s">
        <v>77</v>
      </c>
      <c r="K86" s="2">
        <f t="shared" si="75"/>
        <v>8</v>
      </c>
      <c r="L86" s="3">
        <f t="shared" si="76"/>
        <v>0.4</v>
      </c>
      <c r="M86" s="3">
        <f t="shared" si="77"/>
        <v>-6.2</v>
      </c>
      <c r="N86" s="3">
        <f t="shared" si="49"/>
        <v>22.2</v>
      </c>
      <c r="O86" s="9">
        <f t="shared" si="50"/>
        <v>90160043802220</v>
      </c>
      <c r="R86">
        <f t="shared" si="78"/>
        <v>10</v>
      </c>
      <c r="S86" t="s">
        <v>119</v>
      </c>
      <c r="T86">
        <f t="shared" si="80"/>
        <v>10</v>
      </c>
      <c r="U86" t="str">
        <f t="shared" si="79"/>
        <v xml:space="preserve"> (10. He/Bo)</v>
      </c>
      <c r="W86" s="65">
        <v>10</v>
      </c>
      <c r="X86" s="65" t="s">
        <v>75</v>
      </c>
      <c r="Y86" s="65">
        <v>5</v>
      </c>
      <c r="Z86" s="65">
        <v>1</v>
      </c>
      <c r="AA86" s="65">
        <v>0</v>
      </c>
      <c r="AB86" s="65">
        <v>4</v>
      </c>
      <c r="AC86" s="67" t="s">
        <v>513</v>
      </c>
      <c r="AD86" s="66">
        <v>8.8888888888888892E-2</v>
      </c>
      <c r="AE86" s="4"/>
      <c r="AF86" s="4"/>
      <c r="AG86" s="4"/>
      <c r="AH86" s="4"/>
      <c r="AI86" s="4"/>
      <c r="AJ86" s="7"/>
    </row>
    <row r="87" spans="2:36" x14ac:dyDescent="0.35">
      <c r="C87">
        <f t="shared" si="71"/>
        <v>11</v>
      </c>
      <c r="D87" t="str">
        <f t="shared" si="71"/>
        <v>TV Pfullendorf</v>
      </c>
      <c r="E87">
        <f t="shared" si="71"/>
        <v>5</v>
      </c>
      <c r="F87">
        <f t="shared" si="72"/>
        <v>118</v>
      </c>
      <c r="G87" s="1" t="s">
        <v>77</v>
      </c>
      <c r="H87" s="2">
        <f t="shared" si="73"/>
        <v>144</v>
      </c>
      <c r="I87">
        <f t="shared" si="74"/>
        <v>1</v>
      </c>
      <c r="J87" s="1" t="s">
        <v>77</v>
      </c>
      <c r="K87" s="2">
        <f t="shared" si="75"/>
        <v>9</v>
      </c>
      <c r="L87" s="3">
        <f t="shared" si="76"/>
        <v>0.2</v>
      </c>
      <c r="M87" s="3">
        <f t="shared" si="77"/>
        <v>-5.2</v>
      </c>
      <c r="N87" s="3">
        <f t="shared" si="49"/>
        <v>23.6</v>
      </c>
      <c r="O87" s="9">
        <f t="shared" si="50"/>
        <v>89080044802360</v>
      </c>
      <c r="R87">
        <f t="shared" si="78"/>
        <v>11</v>
      </c>
      <c r="S87" t="s">
        <v>119</v>
      </c>
      <c r="T87">
        <f t="shared" si="80"/>
        <v>11</v>
      </c>
      <c r="U87" t="str">
        <f t="shared" si="79"/>
        <v xml:space="preserve"> (11. He/Bo)</v>
      </c>
      <c r="W87" s="65">
        <v>11</v>
      </c>
      <c r="X87" s="65" t="s">
        <v>29</v>
      </c>
      <c r="Y87" s="65">
        <v>5</v>
      </c>
      <c r="Z87" s="65">
        <v>0</v>
      </c>
      <c r="AA87" s="65">
        <v>1</v>
      </c>
      <c r="AB87" s="65">
        <v>4</v>
      </c>
      <c r="AC87" s="67" t="s">
        <v>514</v>
      </c>
      <c r="AD87" s="66">
        <v>4.791666666666667E-2</v>
      </c>
      <c r="AE87" s="4"/>
      <c r="AF87" s="4"/>
      <c r="AG87" s="4"/>
      <c r="AH87" s="4"/>
      <c r="AI87" s="4"/>
      <c r="AJ87" s="7"/>
    </row>
    <row r="88" spans="2:36" x14ac:dyDescent="0.35">
      <c r="G88" s="1"/>
      <c r="H88" s="2"/>
      <c r="J88" s="1"/>
      <c r="K88" s="2"/>
      <c r="L88" s="3"/>
      <c r="M88" s="3"/>
      <c r="N88" s="3"/>
      <c r="O88" s="9"/>
      <c r="V88" s="22" t="str">
        <f>B89</f>
        <v>BL RA</v>
      </c>
      <c r="W88" s="65" t="s">
        <v>190</v>
      </c>
      <c r="X88" s="65" t="s">
        <v>0</v>
      </c>
      <c r="Y88" s="65" t="s">
        <v>1</v>
      </c>
      <c r="Z88" s="65" t="s">
        <v>2</v>
      </c>
      <c r="AA88" s="65" t="s">
        <v>3</v>
      </c>
      <c r="AB88" s="65" t="s">
        <v>4</v>
      </c>
      <c r="AC88" s="66" t="s">
        <v>5</v>
      </c>
      <c r="AD88" s="66" t="s">
        <v>6</v>
      </c>
      <c r="AE88" s="4"/>
      <c r="AF88" s="4"/>
      <c r="AG88" s="4"/>
      <c r="AH88" s="4"/>
      <c r="AI88" s="4"/>
      <c r="AJ88" s="7"/>
    </row>
    <row r="89" spans="2:36" x14ac:dyDescent="0.35">
      <c r="B89" s="8" t="s">
        <v>186</v>
      </c>
      <c r="C89">
        <f>IF(X89="ASV Ottenhöfen 2",W89,0)</f>
        <v>1</v>
      </c>
      <c r="D89" t="str">
        <f t="shared" ref="D89:E94" si="81">X89</f>
        <v>ASV Ottenhöfen 2</v>
      </c>
      <c r="E89">
        <f t="shared" si="81"/>
        <v>4</v>
      </c>
      <c r="F89">
        <f t="shared" ref="F89:F94" si="82">VALUE(LEFT(AC89,FIND(":",AC89)-1))</f>
        <v>97</v>
      </c>
      <c r="G89" s="1" t="s">
        <v>77</v>
      </c>
      <c r="H89" s="2">
        <f t="shared" ref="H89:H94" si="83">VALUE(RIGHT(AC89,LEN(AC89)-FIND(":",AC89)))</f>
        <v>67</v>
      </c>
      <c r="I89">
        <f t="shared" ref="I89:I94" si="84">2*Z89+AA89</f>
        <v>7</v>
      </c>
      <c r="J89" s="1" t="s">
        <v>77</v>
      </c>
      <c r="K89" s="2">
        <f t="shared" ref="K89:K94" si="85">AA89+2*AB89</f>
        <v>1</v>
      </c>
      <c r="L89" s="3">
        <f t="shared" ref="L89:L94" si="86">IF(E89=0,0,I89/E89)</f>
        <v>1.75</v>
      </c>
      <c r="M89" s="3">
        <f t="shared" ref="M89:M94" si="87">IF(E89=0,0,(F89-H89)/E89)</f>
        <v>7.5</v>
      </c>
      <c r="N89" s="3">
        <f t="shared" ref="N89:N94" si="88">IF(E89=0,0,F89/E89)</f>
        <v>24.25</v>
      </c>
      <c r="O89" s="9">
        <f t="shared" ref="O89:O94" si="89">((IF(C89=0,0,100-C89)*10000+INT(4000*L89))*10000+INT(100*M89+5000))*10000+INT(100*N89)</f>
        <v>99700057502425</v>
      </c>
      <c r="Q89">
        <f t="shared" ref="Q89:Q94" si="90">IF(C89=0,0,RANK(O89,O$89:O$94))</f>
        <v>1</v>
      </c>
      <c r="R89">
        <v>1</v>
      </c>
      <c r="S89" t="s">
        <v>187</v>
      </c>
      <c r="T89">
        <f t="shared" si="80"/>
        <v>1</v>
      </c>
      <c r="U89" t="str">
        <f t="shared" ref="U89:U94" si="91">" ("&amp;T89&amp;". "&amp;S89&amp;")"</f>
        <v xml:space="preserve"> (1. RA/BL)</v>
      </c>
      <c r="W89" s="65">
        <v>1</v>
      </c>
      <c r="X89" s="65" t="s">
        <v>178</v>
      </c>
      <c r="Y89" s="65">
        <v>4</v>
      </c>
      <c r="Z89" s="65">
        <v>3</v>
      </c>
      <c r="AA89" s="65">
        <v>1</v>
      </c>
      <c r="AB89" s="65">
        <v>0</v>
      </c>
      <c r="AC89" s="68" t="s">
        <v>313</v>
      </c>
      <c r="AD89" s="66">
        <v>0.29236111111111113</v>
      </c>
      <c r="AE89" s="4"/>
      <c r="AF89" s="4"/>
      <c r="AG89" s="4"/>
      <c r="AH89" s="4"/>
      <c r="AI89" s="4"/>
      <c r="AJ89" s="7"/>
    </row>
    <row r="90" spans="2:36" x14ac:dyDescent="0.35">
      <c r="C90">
        <f t="shared" ref="C90:C94" si="92">IF(X90="ASV Ottenhöfen 2",W90,0)</f>
        <v>0</v>
      </c>
      <c r="D90" t="str">
        <f t="shared" si="81"/>
        <v>SG Baden-Baden/Sandweier 2</v>
      </c>
      <c r="E90">
        <f t="shared" si="81"/>
        <v>5</v>
      </c>
      <c r="F90">
        <f t="shared" si="82"/>
        <v>133</v>
      </c>
      <c r="G90" s="1" t="s">
        <v>77</v>
      </c>
      <c r="H90" s="2">
        <f t="shared" si="83"/>
        <v>98</v>
      </c>
      <c r="I90">
        <f t="shared" si="84"/>
        <v>7</v>
      </c>
      <c r="J90" s="1" t="s">
        <v>77</v>
      </c>
      <c r="K90" s="2">
        <f t="shared" si="85"/>
        <v>3</v>
      </c>
      <c r="L90" s="3">
        <f t="shared" si="86"/>
        <v>1.4</v>
      </c>
      <c r="M90" s="3">
        <f t="shared" si="87"/>
        <v>7</v>
      </c>
      <c r="N90" s="3">
        <f t="shared" si="88"/>
        <v>26.6</v>
      </c>
      <c r="O90" s="9">
        <f t="shared" si="89"/>
        <v>560057002660</v>
      </c>
      <c r="Q90">
        <f t="shared" si="90"/>
        <v>0</v>
      </c>
      <c r="R90">
        <v>2</v>
      </c>
      <c r="S90" t="s">
        <v>187</v>
      </c>
      <c r="T90">
        <f t="shared" si="80"/>
        <v>2</v>
      </c>
      <c r="U90" t="str">
        <f t="shared" si="91"/>
        <v xml:space="preserve"> (2. RA/BL)</v>
      </c>
      <c r="W90" s="65">
        <v>2</v>
      </c>
      <c r="X90" s="65" t="s">
        <v>250</v>
      </c>
      <c r="Y90" s="65">
        <v>5</v>
      </c>
      <c r="Z90" s="65">
        <v>3</v>
      </c>
      <c r="AA90" s="65">
        <v>1</v>
      </c>
      <c r="AB90" s="65">
        <v>1</v>
      </c>
      <c r="AC90" s="66" t="s">
        <v>432</v>
      </c>
      <c r="AD90" s="66">
        <v>0.29375000000000001</v>
      </c>
      <c r="AE90" s="4"/>
      <c r="AF90" s="4"/>
      <c r="AG90" s="4"/>
      <c r="AH90" s="4"/>
      <c r="AI90" s="4"/>
      <c r="AJ90" s="7"/>
    </row>
    <row r="91" spans="2:36" x14ac:dyDescent="0.35">
      <c r="C91">
        <f t="shared" si="92"/>
        <v>0</v>
      </c>
      <c r="D91" t="str">
        <f t="shared" si="81"/>
        <v>SG Baden-Baden/Sandweier 3</v>
      </c>
      <c r="E91">
        <f t="shared" si="81"/>
        <v>5</v>
      </c>
      <c r="F91">
        <f t="shared" si="82"/>
        <v>107</v>
      </c>
      <c r="G91" s="1" t="s">
        <v>77</v>
      </c>
      <c r="H91" s="2">
        <f t="shared" si="83"/>
        <v>131</v>
      </c>
      <c r="I91">
        <f t="shared" si="84"/>
        <v>4</v>
      </c>
      <c r="J91" s="1" t="s">
        <v>77</v>
      </c>
      <c r="K91" s="2">
        <f t="shared" si="85"/>
        <v>6</v>
      </c>
      <c r="L91" s="3">
        <f t="shared" si="86"/>
        <v>0.8</v>
      </c>
      <c r="M91" s="3">
        <f t="shared" si="87"/>
        <v>-4.8</v>
      </c>
      <c r="N91" s="3">
        <f t="shared" si="88"/>
        <v>21.4</v>
      </c>
      <c r="O91" s="9">
        <f t="shared" si="89"/>
        <v>320045202140</v>
      </c>
      <c r="Q91">
        <f t="shared" si="90"/>
        <v>0</v>
      </c>
      <c r="R91">
        <v>3</v>
      </c>
      <c r="S91" t="s">
        <v>187</v>
      </c>
      <c r="T91">
        <f t="shared" si="80"/>
        <v>3</v>
      </c>
      <c r="U91" t="str">
        <f t="shared" si="91"/>
        <v xml:space="preserve"> (3. RA/BL)</v>
      </c>
      <c r="W91" s="65">
        <v>3</v>
      </c>
      <c r="X91" s="65" t="s">
        <v>251</v>
      </c>
      <c r="Y91" s="65">
        <v>5</v>
      </c>
      <c r="Z91" s="65">
        <v>2</v>
      </c>
      <c r="AA91" s="65">
        <v>0</v>
      </c>
      <c r="AB91" s="65">
        <v>3</v>
      </c>
      <c r="AC91" s="68" t="s">
        <v>314</v>
      </c>
      <c r="AD91" s="66">
        <v>0.17083333333333334</v>
      </c>
      <c r="AE91" s="4"/>
      <c r="AF91" s="4"/>
      <c r="AG91" s="4"/>
      <c r="AH91" s="4"/>
      <c r="AI91" s="4"/>
      <c r="AJ91" s="7"/>
    </row>
    <row r="92" spans="2:36" x14ac:dyDescent="0.35">
      <c r="C92">
        <f t="shared" si="92"/>
        <v>0</v>
      </c>
      <c r="D92" t="str">
        <f t="shared" si="81"/>
        <v>SG Ottersweier/Großweier 3</v>
      </c>
      <c r="E92">
        <f t="shared" si="81"/>
        <v>3</v>
      </c>
      <c r="F92">
        <f t="shared" si="82"/>
        <v>91</v>
      </c>
      <c r="G92" s="1" t="s">
        <v>77</v>
      </c>
      <c r="H92" s="2">
        <f t="shared" si="83"/>
        <v>74</v>
      </c>
      <c r="I92">
        <f t="shared" si="84"/>
        <v>3</v>
      </c>
      <c r="J92" s="1" t="s">
        <v>77</v>
      </c>
      <c r="K92" s="2">
        <f t="shared" si="85"/>
        <v>3</v>
      </c>
      <c r="L92" s="3">
        <f t="shared" si="86"/>
        <v>1</v>
      </c>
      <c r="M92" s="3">
        <f t="shared" si="87"/>
        <v>5.666666666666667</v>
      </c>
      <c r="N92" s="3">
        <f t="shared" si="88"/>
        <v>30.333333333333332</v>
      </c>
      <c r="O92" s="9">
        <f t="shared" si="89"/>
        <v>400055663033</v>
      </c>
      <c r="Q92">
        <f t="shared" si="90"/>
        <v>0</v>
      </c>
      <c r="R92">
        <v>4</v>
      </c>
      <c r="S92" t="s">
        <v>187</v>
      </c>
      <c r="T92">
        <f t="shared" si="80"/>
        <v>4</v>
      </c>
      <c r="U92" t="str">
        <f t="shared" si="91"/>
        <v xml:space="preserve"> (4. RA/BL)</v>
      </c>
      <c r="W92" s="65">
        <v>4</v>
      </c>
      <c r="X92" s="65" t="s">
        <v>182</v>
      </c>
      <c r="Y92" s="65">
        <v>3</v>
      </c>
      <c r="Z92" s="65">
        <v>1</v>
      </c>
      <c r="AA92" s="65">
        <v>1</v>
      </c>
      <c r="AB92" s="65">
        <v>1</v>
      </c>
      <c r="AC92" s="68" t="s">
        <v>433</v>
      </c>
      <c r="AD92" s="66">
        <v>0.12708333333333333</v>
      </c>
      <c r="AE92" s="4"/>
      <c r="AF92" s="4"/>
      <c r="AG92" s="4"/>
      <c r="AH92" s="4"/>
      <c r="AI92" s="4"/>
      <c r="AJ92" s="7"/>
    </row>
    <row r="93" spans="2:36" x14ac:dyDescent="0.35">
      <c r="C93">
        <f t="shared" si="92"/>
        <v>0</v>
      </c>
      <c r="D93" t="str">
        <f t="shared" si="81"/>
        <v>BSV Phönix Sinzheim 2</v>
      </c>
      <c r="E93">
        <f t="shared" si="81"/>
        <v>5</v>
      </c>
      <c r="F93">
        <f t="shared" si="82"/>
        <v>110</v>
      </c>
      <c r="G93" s="1" t="s">
        <v>77</v>
      </c>
      <c r="H93" s="2">
        <f t="shared" si="83"/>
        <v>141</v>
      </c>
      <c r="I93">
        <f t="shared" si="84"/>
        <v>3</v>
      </c>
      <c r="J93" s="1" t="s">
        <v>77</v>
      </c>
      <c r="K93" s="2">
        <f t="shared" si="85"/>
        <v>7</v>
      </c>
      <c r="L93" s="3">
        <f t="shared" si="86"/>
        <v>0.6</v>
      </c>
      <c r="M93" s="3">
        <f t="shared" si="87"/>
        <v>-6.2</v>
      </c>
      <c r="N93" s="3">
        <f t="shared" si="88"/>
        <v>22</v>
      </c>
      <c r="O93" s="9">
        <f t="shared" si="89"/>
        <v>240043802200</v>
      </c>
      <c r="Q93">
        <f t="shared" si="90"/>
        <v>0</v>
      </c>
      <c r="R93">
        <v>5</v>
      </c>
      <c r="S93" t="s">
        <v>187</v>
      </c>
      <c r="T93">
        <f t="shared" si="80"/>
        <v>5</v>
      </c>
      <c r="U93" t="str">
        <f t="shared" si="91"/>
        <v xml:space="preserve"> (5. RA/BL)</v>
      </c>
      <c r="W93" s="65">
        <v>5</v>
      </c>
      <c r="X93" s="65" t="s">
        <v>40</v>
      </c>
      <c r="Y93" s="65">
        <v>5</v>
      </c>
      <c r="Z93" s="65">
        <v>1</v>
      </c>
      <c r="AA93" s="65">
        <v>1</v>
      </c>
      <c r="AB93" s="65">
        <v>3</v>
      </c>
      <c r="AC93" s="68" t="s">
        <v>434</v>
      </c>
      <c r="AD93" s="66">
        <v>0.12986111111111112</v>
      </c>
      <c r="AE93" s="4"/>
      <c r="AF93" s="4"/>
      <c r="AG93" s="4"/>
      <c r="AH93" s="4"/>
      <c r="AI93" s="4"/>
      <c r="AJ93" s="7"/>
    </row>
    <row r="94" spans="2:36" x14ac:dyDescent="0.35">
      <c r="C94">
        <f t="shared" si="92"/>
        <v>0</v>
      </c>
      <c r="D94" t="str">
        <f t="shared" si="81"/>
        <v>Murgtal Panthers 2</v>
      </c>
      <c r="E94">
        <f t="shared" si="81"/>
        <v>2</v>
      </c>
      <c r="F94">
        <f t="shared" si="82"/>
        <v>30</v>
      </c>
      <c r="G94" s="1" t="s">
        <v>77</v>
      </c>
      <c r="H94" s="2">
        <f t="shared" si="83"/>
        <v>57</v>
      </c>
      <c r="I94">
        <f t="shared" si="84"/>
        <v>0</v>
      </c>
      <c r="J94" s="1" t="s">
        <v>77</v>
      </c>
      <c r="K94" s="2">
        <f t="shared" si="85"/>
        <v>4</v>
      </c>
      <c r="L94" s="3">
        <f t="shared" si="86"/>
        <v>0</v>
      </c>
      <c r="M94" s="3">
        <f t="shared" si="87"/>
        <v>-13.5</v>
      </c>
      <c r="N94" s="3">
        <f t="shared" si="88"/>
        <v>15</v>
      </c>
      <c r="O94" s="9">
        <f t="shared" si="89"/>
        <v>36501500</v>
      </c>
      <c r="Q94">
        <f t="shared" si="90"/>
        <v>0</v>
      </c>
      <c r="R94">
        <v>6</v>
      </c>
      <c r="S94" t="s">
        <v>187</v>
      </c>
      <c r="T94">
        <f t="shared" si="80"/>
        <v>6</v>
      </c>
      <c r="U94" t="str">
        <f t="shared" si="91"/>
        <v xml:space="preserve"> (6. RA/BL)</v>
      </c>
      <c r="W94" s="65">
        <v>6</v>
      </c>
      <c r="X94" s="65" t="s">
        <v>42</v>
      </c>
      <c r="Y94" s="65">
        <v>2</v>
      </c>
      <c r="Z94" s="65">
        <v>0</v>
      </c>
      <c r="AA94" s="65">
        <v>0</v>
      </c>
      <c r="AB94" s="65">
        <v>2</v>
      </c>
      <c r="AC94" s="68" t="s">
        <v>435</v>
      </c>
      <c r="AD94" s="66">
        <v>2.7777777777777779E-3</v>
      </c>
      <c r="AE94" s="4"/>
      <c r="AF94" s="4"/>
      <c r="AG94" s="4"/>
      <c r="AH94" s="4"/>
      <c r="AI94" s="4"/>
      <c r="AJ94" s="7"/>
    </row>
    <row r="95" spans="2:36" x14ac:dyDescent="0.35">
      <c r="G95" s="1"/>
      <c r="H95" s="2"/>
      <c r="J95" s="1"/>
      <c r="K95" s="2"/>
      <c r="L95" s="3"/>
      <c r="M95" s="3"/>
      <c r="N95" s="3"/>
      <c r="O95" s="9"/>
      <c r="V95" s="22" t="str">
        <f>B96</f>
        <v>BzL FR/OR</v>
      </c>
      <c r="W95" s="65" t="s">
        <v>190</v>
      </c>
      <c r="X95" s="65" t="s">
        <v>0</v>
      </c>
      <c r="Y95" s="65" t="s">
        <v>1</v>
      </c>
      <c r="Z95" s="65" t="s">
        <v>2</v>
      </c>
      <c r="AA95" s="65" t="s">
        <v>3</v>
      </c>
      <c r="AB95" s="65" t="s">
        <v>4</v>
      </c>
      <c r="AC95" s="66" t="s">
        <v>5</v>
      </c>
      <c r="AD95" s="66" t="s">
        <v>6</v>
      </c>
      <c r="AE95" s="4"/>
      <c r="AF95" s="4"/>
      <c r="AG95" s="4"/>
      <c r="AH95" s="4"/>
      <c r="AI95" s="4"/>
      <c r="AJ95" s="7"/>
    </row>
    <row r="96" spans="2:36" x14ac:dyDescent="0.35">
      <c r="B96" s="8" t="s">
        <v>145</v>
      </c>
      <c r="C96">
        <f t="shared" ref="C96:E105" si="93">W96</f>
        <v>1</v>
      </c>
      <c r="D96" t="str">
        <f t="shared" si="93"/>
        <v>Regio-Hummeln</v>
      </c>
      <c r="E96">
        <f t="shared" si="93"/>
        <v>6</v>
      </c>
      <c r="F96">
        <f t="shared" ref="F96:F105" si="94">VALUE(LEFT(AC96,FIND(":",AC96)-1))</f>
        <v>194</v>
      </c>
      <c r="G96" s="1" t="s">
        <v>77</v>
      </c>
      <c r="H96" s="2">
        <f t="shared" ref="H96:H105" si="95">VALUE(RIGHT(AC96,LEN(AC96)-FIND(":",AC96)))</f>
        <v>110</v>
      </c>
      <c r="I96">
        <f t="shared" ref="I96:I105" si="96">2*Z96+AA96</f>
        <v>12</v>
      </c>
      <c r="J96" s="1" t="s">
        <v>77</v>
      </c>
      <c r="K96" s="2">
        <f t="shared" ref="K96:K105" si="97">AA96+2*AB96</f>
        <v>0</v>
      </c>
      <c r="L96" s="3"/>
      <c r="M96" s="3"/>
      <c r="N96" s="3"/>
      <c r="O96" s="9"/>
      <c r="S96" t="s">
        <v>136</v>
      </c>
      <c r="T96">
        <v>1</v>
      </c>
      <c r="U96" t="str">
        <f t="shared" si="79"/>
        <v xml:space="preserve"> (1. BzL)</v>
      </c>
      <c r="W96" s="65">
        <v>1</v>
      </c>
      <c r="X96" s="65" t="s">
        <v>124</v>
      </c>
      <c r="Y96" s="65">
        <v>6</v>
      </c>
      <c r="Z96" s="65">
        <v>6</v>
      </c>
      <c r="AA96" s="65">
        <v>0</v>
      </c>
      <c r="AB96" s="65">
        <v>0</v>
      </c>
      <c r="AC96" s="66" t="s">
        <v>483</v>
      </c>
      <c r="AD96" s="66">
        <v>0.5</v>
      </c>
      <c r="AE96" s="4"/>
      <c r="AF96" s="4"/>
      <c r="AG96" s="4"/>
      <c r="AH96" s="4"/>
      <c r="AI96" s="4"/>
      <c r="AJ96" s="7"/>
    </row>
    <row r="97" spans="2:36" x14ac:dyDescent="0.35">
      <c r="C97">
        <f t="shared" si="93"/>
        <v>2</v>
      </c>
      <c r="D97" t="str">
        <f t="shared" si="93"/>
        <v>TuS Oberhausen</v>
      </c>
      <c r="E97">
        <f t="shared" si="93"/>
        <v>6</v>
      </c>
      <c r="F97">
        <f t="shared" si="94"/>
        <v>155</v>
      </c>
      <c r="G97" s="1" t="s">
        <v>77</v>
      </c>
      <c r="H97" s="2">
        <f t="shared" si="95"/>
        <v>107</v>
      </c>
      <c r="I97">
        <f t="shared" si="96"/>
        <v>10</v>
      </c>
      <c r="J97" s="1" t="s">
        <v>77</v>
      </c>
      <c r="K97" s="2">
        <f t="shared" si="97"/>
        <v>2</v>
      </c>
      <c r="L97" s="3"/>
      <c r="M97" s="3"/>
      <c r="N97" s="3"/>
      <c r="O97" s="9"/>
      <c r="S97" t="s">
        <v>136</v>
      </c>
      <c r="T97">
        <v>2</v>
      </c>
      <c r="U97" t="str">
        <f t="shared" si="79"/>
        <v xml:space="preserve"> (2. BzL)</v>
      </c>
      <c r="W97" s="65">
        <v>2</v>
      </c>
      <c r="X97" s="65" t="s">
        <v>34</v>
      </c>
      <c r="Y97" s="65">
        <v>6</v>
      </c>
      <c r="Z97" s="65">
        <v>5</v>
      </c>
      <c r="AA97" s="65">
        <v>0</v>
      </c>
      <c r="AB97" s="65">
        <v>1</v>
      </c>
      <c r="AC97" s="68" t="s">
        <v>484</v>
      </c>
      <c r="AD97" s="66">
        <v>0.41805555555555557</v>
      </c>
      <c r="AE97" s="4"/>
      <c r="AF97" s="4"/>
      <c r="AG97" s="4"/>
      <c r="AH97" s="4"/>
      <c r="AI97" s="4"/>
      <c r="AJ97" s="7"/>
    </row>
    <row r="98" spans="2:36" x14ac:dyDescent="0.35">
      <c r="C98">
        <f t="shared" si="93"/>
        <v>3</v>
      </c>
      <c r="D98" t="str">
        <f t="shared" si="93"/>
        <v>SG Waldkirch/Denzlingen 2</v>
      </c>
      <c r="E98">
        <f t="shared" si="93"/>
        <v>6</v>
      </c>
      <c r="F98">
        <f t="shared" si="94"/>
        <v>132</v>
      </c>
      <c r="G98" s="1" t="s">
        <v>77</v>
      </c>
      <c r="H98" s="2">
        <f t="shared" si="95"/>
        <v>115</v>
      </c>
      <c r="I98">
        <f t="shared" si="96"/>
        <v>10</v>
      </c>
      <c r="J98" s="1" t="s">
        <v>77</v>
      </c>
      <c r="K98" s="2">
        <f t="shared" si="97"/>
        <v>2</v>
      </c>
      <c r="L98" s="3"/>
      <c r="M98" s="3"/>
      <c r="N98" s="3"/>
      <c r="O98" s="9"/>
      <c r="S98" t="s">
        <v>136</v>
      </c>
      <c r="T98">
        <v>3</v>
      </c>
      <c r="U98" t="str">
        <f t="shared" si="79"/>
        <v xml:space="preserve"> (3. BzL)</v>
      </c>
      <c r="W98" s="65">
        <v>3</v>
      </c>
      <c r="X98" s="65" t="s">
        <v>128</v>
      </c>
      <c r="Y98" s="65">
        <v>6</v>
      </c>
      <c r="Z98" s="65">
        <v>5</v>
      </c>
      <c r="AA98" s="65">
        <v>0</v>
      </c>
      <c r="AB98" s="65">
        <v>1</v>
      </c>
      <c r="AC98" s="66" t="s">
        <v>485</v>
      </c>
      <c r="AD98" s="66">
        <v>0.41805555555555557</v>
      </c>
      <c r="AE98" s="4"/>
      <c r="AF98" s="4"/>
      <c r="AG98" s="4"/>
      <c r="AH98" s="4"/>
      <c r="AI98" s="4"/>
      <c r="AJ98" s="7"/>
    </row>
    <row r="99" spans="2:36" x14ac:dyDescent="0.35">
      <c r="C99">
        <f t="shared" si="93"/>
        <v>4</v>
      </c>
      <c r="D99" t="str">
        <f t="shared" si="93"/>
        <v>TSV Alemannia Freiburg-Zähringen 2</v>
      </c>
      <c r="E99">
        <f t="shared" si="93"/>
        <v>5</v>
      </c>
      <c r="F99">
        <f t="shared" si="94"/>
        <v>125</v>
      </c>
      <c r="G99" s="1" t="s">
        <v>77</v>
      </c>
      <c r="H99" s="2">
        <f t="shared" si="95"/>
        <v>109</v>
      </c>
      <c r="I99">
        <f t="shared" si="96"/>
        <v>6</v>
      </c>
      <c r="J99" s="1" t="s">
        <v>77</v>
      </c>
      <c r="K99" s="2">
        <f t="shared" si="97"/>
        <v>4</v>
      </c>
      <c r="L99" s="3"/>
      <c r="M99" s="3"/>
      <c r="N99" s="3"/>
      <c r="O99" s="9"/>
      <c r="S99" t="s">
        <v>136</v>
      </c>
      <c r="T99">
        <v>4</v>
      </c>
      <c r="U99" t="str">
        <f t="shared" si="79"/>
        <v xml:space="preserve"> (4. BzL)</v>
      </c>
      <c r="W99" s="65">
        <v>4</v>
      </c>
      <c r="X99" s="65" t="s">
        <v>54</v>
      </c>
      <c r="Y99" s="65">
        <v>5</v>
      </c>
      <c r="Z99" s="65">
        <v>3</v>
      </c>
      <c r="AA99" s="65">
        <v>0</v>
      </c>
      <c r="AB99" s="65">
        <v>2</v>
      </c>
      <c r="AC99" s="68" t="s">
        <v>486</v>
      </c>
      <c r="AD99" s="66">
        <v>0.25277777777777777</v>
      </c>
      <c r="AE99" s="4"/>
      <c r="AF99" s="4"/>
      <c r="AG99" s="4"/>
      <c r="AH99" s="4"/>
      <c r="AI99" s="4"/>
      <c r="AJ99" s="7"/>
    </row>
    <row r="100" spans="2:36" x14ac:dyDescent="0.35">
      <c r="C100">
        <f t="shared" si="93"/>
        <v>5</v>
      </c>
      <c r="D100" t="str">
        <f t="shared" si="93"/>
        <v>HSG Freiburg 4</v>
      </c>
      <c r="E100">
        <f t="shared" si="93"/>
        <v>5</v>
      </c>
      <c r="F100">
        <f t="shared" si="94"/>
        <v>142</v>
      </c>
      <c r="G100" s="1" t="s">
        <v>77</v>
      </c>
      <c r="H100" s="2">
        <f t="shared" si="95"/>
        <v>105</v>
      </c>
      <c r="I100">
        <f t="shared" si="96"/>
        <v>6</v>
      </c>
      <c r="J100" s="1" t="s">
        <v>77</v>
      </c>
      <c r="K100" s="2">
        <f t="shared" si="97"/>
        <v>4</v>
      </c>
      <c r="L100" s="3"/>
      <c r="M100" s="3"/>
      <c r="N100" s="3"/>
      <c r="O100" s="9"/>
      <c r="S100" t="s">
        <v>136</v>
      </c>
      <c r="T100">
        <v>5</v>
      </c>
      <c r="U100" t="str">
        <f t="shared" si="79"/>
        <v xml:space="preserve"> (5. BzL)</v>
      </c>
      <c r="W100" s="65">
        <v>5</v>
      </c>
      <c r="X100" s="65" t="s">
        <v>283</v>
      </c>
      <c r="Y100" s="65">
        <v>5</v>
      </c>
      <c r="Z100" s="65">
        <v>3</v>
      </c>
      <c r="AA100" s="65">
        <v>0</v>
      </c>
      <c r="AB100" s="65">
        <v>2</v>
      </c>
      <c r="AC100" s="68" t="s">
        <v>487</v>
      </c>
      <c r="AD100" s="66">
        <v>0.25277777777777777</v>
      </c>
      <c r="AE100" s="4"/>
      <c r="AF100" s="4"/>
      <c r="AG100" s="4"/>
      <c r="AH100" s="4"/>
      <c r="AI100" s="4"/>
      <c r="AJ100" s="7"/>
    </row>
    <row r="101" spans="2:36" x14ac:dyDescent="0.35">
      <c r="C101">
        <f t="shared" si="93"/>
        <v>6</v>
      </c>
      <c r="D101" t="str">
        <f t="shared" si="93"/>
        <v>TSV March 2</v>
      </c>
      <c r="E101">
        <f t="shared" si="93"/>
        <v>4</v>
      </c>
      <c r="F101">
        <f t="shared" si="94"/>
        <v>82</v>
      </c>
      <c r="G101" s="1" t="s">
        <v>77</v>
      </c>
      <c r="H101" s="2">
        <f t="shared" si="95"/>
        <v>93</v>
      </c>
      <c r="I101">
        <f t="shared" si="96"/>
        <v>4</v>
      </c>
      <c r="J101" s="1" t="s">
        <v>77</v>
      </c>
      <c r="K101" s="2">
        <f t="shared" si="97"/>
        <v>4</v>
      </c>
      <c r="L101" s="3"/>
      <c r="M101" s="3"/>
      <c r="N101" s="3"/>
      <c r="O101" s="9"/>
      <c r="S101" t="s">
        <v>136</v>
      </c>
      <c r="T101">
        <v>6</v>
      </c>
      <c r="U101" t="str">
        <f t="shared" si="79"/>
        <v xml:space="preserve"> (6. BzL)</v>
      </c>
      <c r="W101" s="65">
        <v>6</v>
      </c>
      <c r="X101" s="65" t="s">
        <v>150</v>
      </c>
      <c r="Y101" s="65">
        <v>4</v>
      </c>
      <c r="Z101" s="65">
        <v>2</v>
      </c>
      <c r="AA101" s="65">
        <v>0</v>
      </c>
      <c r="AB101" s="65">
        <v>2</v>
      </c>
      <c r="AC101" s="68" t="s">
        <v>488</v>
      </c>
      <c r="AD101" s="66">
        <v>0.16944444444444445</v>
      </c>
      <c r="AE101" s="4"/>
      <c r="AF101" s="4"/>
      <c r="AG101" s="4"/>
      <c r="AH101" s="4"/>
      <c r="AI101" s="4"/>
      <c r="AJ101" s="7"/>
    </row>
    <row r="102" spans="2:36" x14ac:dyDescent="0.35">
      <c r="C102">
        <f t="shared" si="93"/>
        <v>7</v>
      </c>
      <c r="D102" t="str">
        <f t="shared" si="93"/>
        <v>HC Karsau 2</v>
      </c>
      <c r="E102">
        <f t="shared" si="93"/>
        <v>6</v>
      </c>
      <c r="F102">
        <f t="shared" si="94"/>
        <v>109</v>
      </c>
      <c r="G102" s="1" t="s">
        <v>77</v>
      </c>
      <c r="H102" s="2">
        <f t="shared" si="95"/>
        <v>141</v>
      </c>
      <c r="I102">
        <f t="shared" si="96"/>
        <v>2</v>
      </c>
      <c r="J102" s="1" t="s">
        <v>77</v>
      </c>
      <c r="K102" s="2">
        <f t="shared" si="97"/>
        <v>10</v>
      </c>
      <c r="L102" s="3"/>
      <c r="M102" s="3"/>
      <c r="N102" s="3"/>
      <c r="O102" s="9"/>
      <c r="S102" t="s">
        <v>136</v>
      </c>
      <c r="T102">
        <v>7</v>
      </c>
      <c r="U102" t="str">
        <f t="shared" si="79"/>
        <v xml:space="preserve"> (7. BzL)</v>
      </c>
      <c r="W102" s="65">
        <v>7</v>
      </c>
      <c r="X102" s="65" t="s">
        <v>282</v>
      </c>
      <c r="Y102" s="65">
        <v>6</v>
      </c>
      <c r="Z102" s="65">
        <v>1</v>
      </c>
      <c r="AA102" s="65">
        <v>0</v>
      </c>
      <c r="AB102" s="65">
        <v>5</v>
      </c>
      <c r="AC102" s="66" t="s">
        <v>489</v>
      </c>
      <c r="AD102" s="66">
        <v>9.0277777777777776E-2</v>
      </c>
      <c r="AE102" s="4"/>
      <c r="AF102" s="4"/>
      <c r="AG102" s="4"/>
      <c r="AH102" s="4"/>
      <c r="AI102" s="4"/>
      <c r="AJ102" s="7"/>
    </row>
    <row r="103" spans="2:36" x14ac:dyDescent="0.35">
      <c r="C103">
        <f t="shared" si="93"/>
        <v>8</v>
      </c>
      <c r="D103" t="str">
        <f t="shared" si="93"/>
        <v>TV Bötzingen</v>
      </c>
      <c r="E103">
        <f t="shared" si="93"/>
        <v>6</v>
      </c>
      <c r="F103">
        <f t="shared" si="94"/>
        <v>129</v>
      </c>
      <c r="G103" s="1" t="s">
        <v>77</v>
      </c>
      <c r="H103" s="2">
        <f t="shared" si="95"/>
        <v>163</v>
      </c>
      <c r="I103">
        <f t="shared" si="96"/>
        <v>2</v>
      </c>
      <c r="J103" s="1" t="s">
        <v>77</v>
      </c>
      <c r="K103" s="2">
        <f t="shared" si="97"/>
        <v>10</v>
      </c>
      <c r="L103" s="3"/>
      <c r="M103" s="3"/>
      <c r="N103" s="3"/>
      <c r="O103" s="9"/>
      <c r="S103" t="s">
        <v>136</v>
      </c>
      <c r="T103">
        <v>8</v>
      </c>
      <c r="U103" t="str">
        <f t="shared" si="79"/>
        <v xml:space="preserve"> (8. BzL)</v>
      </c>
      <c r="W103" s="65">
        <v>8</v>
      </c>
      <c r="X103" s="65" t="s">
        <v>127</v>
      </c>
      <c r="Y103" s="65">
        <v>6</v>
      </c>
      <c r="Z103" s="65">
        <v>1</v>
      </c>
      <c r="AA103" s="65">
        <v>0</v>
      </c>
      <c r="AB103" s="65">
        <v>5</v>
      </c>
      <c r="AC103" s="68" t="s">
        <v>490</v>
      </c>
      <c r="AD103" s="66">
        <v>9.0277777777777776E-2</v>
      </c>
      <c r="AE103" s="4"/>
      <c r="AF103" s="4"/>
      <c r="AG103" s="4"/>
      <c r="AH103" s="4"/>
      <c r="AI103" s="4"/>
      <c r="AJ103" s="7"/>
    </row>
    <row r="104" spans="2:36" x14ac:dyDescent="0.35">
      <c r="C104">
        <f t="shared" si="93"/>
        <v>9</v>
      </c>
      <c r="D104" t="str">
        <f t="shared" si="93"/>
        <v>Freiburger TS 1844 2</v>
      </c>
      <c r="E104">
        <f t="shared" si="93"/>
        <v>4</v>
      </c>
      <c r="F104">
        <f t="shared" si="94"/>
        <v>62</v>
      </c>
      <c r="G104" s="1" t="s">
        <v>77</v>
      </c>
      <c r="H104" s="2">
        <f t="shared" si="95"/>
        <v>101</v>
      </c>
      <c r="I104">
        <f t="shared" si="96"/>
        <v>0</v>
      </c>
      <c r="J104" s="1" t="s">
        <v>77</v>
      </c>
      <c r="K104" s="2">
        <f t="shared" si="97"/>
        <v>8</v>
      </c>
      <c r="L104" s="3"/>
      <c r="M104" s="3"/>
      <c r="N104" s="3"/>
      <c r="O104" s="9"/>
      <c r="S104" t="s">
        <v>136</v>
      </c>
      <c r="T104">
        <v>9</v>
      </c>
      <c r="U104" t="str">
        <f t="shared" si="79"/>
        <v xml:space="preserve"> (9. BzL)</v>
      </c>
      <c r="W104" s="65">
        <v>9</v>
      </c>
      <c r="X104" s="65" t="s">
        <v>149</v>
      </c>
      <c r="Y104" s="65">
        <v>4</v>
      </c>
      <c r="Z104" s="65">
        <v>0</v>
      </c>
      <c r="AA104" s="65">
        <v>0</v>
      </c>
      <c r="AB104" s="65">
        <v>4</v>
      </c>
      <c r="AC104" s="66" t="s">
        <v>491</v>
      </c>
      <c r="AD104" s="66">
        <v>5.5555555555555558E-3</v>
      </c>
      <c r="AE104" s="4"/>
      <c r="AF104" s="4"/>
      <c r="AG104" s="4"/>
      <c r="AH104" s="4"/>
      <c r="AI104" s="4"/>
      <c r="AJ104" s="7"/>
    </row>
    <row r="105" spans="2:36" x14ac:dyDescent="0.35">
      <c r="C105">
        <f t="shared" si="93"/>
        <v>10</v>
      </c>
      <c r="D105" t="str">
        <f t="shared" si="93"/>
        <v>TV Zell</v>
      </c>
      <c r="E105">
        <f t="shared" si="93"/>
        <v>4</v>
      </c>
      <c r="F105">
        <f t="shared" si="94"/>
        <v>51</v>
      </c>
      <c r="G105" s="1" t="s">
        <v>77</v>
      </c>
      <c r="H105" s="2">
        <f t="shared" si="95"/>
        <v>137</v>
      </c>
      <c r="I105">
        <f t="shared" si="96"/>
        <v>0</v>
      </c>
      <c r="J105" s="1" t="s">
        <v>77</v>
      </c>
      <c r="K105" s="2">
        <f t="shared" si="97"/>
        <v>8</v>
      </c>
      <c r="L105" s="3"/>
      <c r="M105" s="3"/>
      <c r="N105" s="3"/>
      <c r="O105" s="9"/>
      <c r="S105" t="s">
        <v>136</v>
      </c>
      <c r="T105">
        <v>10</v>
      </c>
      <c r="U105" t="str">
        <f t="shared" si="79"/>
        <v xml:space="preserve"> (10. BzL)</v>
      </c>
      <c r="W105" s="65">
        <v>10</v>
      </c>
      <c r="X105" s="65" t="s">
        <v>153</v>
      </c>
      <c r="Y105" s="65">
        <v>4</v>
      </c>
      <c r="Z105" s="65">
        <v>0</v>
      </c>
      <c r="AA105" s="65">
        <v>0</v>
      </c>
      <c r="AB105" s="65">
        <v>4</v>
      </c>
      <c r="AC105" s="68" t="s">
        <v>492</v>
      </c>
      <c r="AD105" s="66">
        <v>5.5555555555555558E-3</v>
      </c>
      <c r="AE105" s="4"/>
      <c r="AF105" s="4"/>
      <c r="AG105" s="4"/>
      <c r="AH105" s="4"/>
      <c r="AI105" s="4"/>
      <c r="AJ105" s="7"/>
    </row>
    <row r="106" spans="2:36" x14ac:dyDescent="0.35">
      <c r="G106" s="1"/>
      <c r="H106" s="2"/>
      <c r="J106" s="1"/>
      <c r="K106" s="2"/>
      <c r="L106" s="3"/>
      <c r="M106" s="3"/>
      <c r="N106" s="3"/>
      <c r="O106" s="9"/>
      <c r="W106" s="5"/>
      <c r="X106" s="5"/>
      <c r="Y106" s="5"/>
      <c r="Z106" s="5"/>
      <c r="AA106" s="5"/>
      <c r="AB106" s="5"/>
      <c r="AC106" s="6"/>
      <c r="AD106" s="6"/>
      <c r="AE106" s="4"/>
      <c r="AF106" s="4"/>
      <c r="AG106" s="4"/>
      <c r="AH106" s="4"/>
      <c r="AI106" s="4"/>
      <c r="AJ106" s="7"/>
    </row>
    <row r="107" spans="2:36" x14ac:dyDescent="0.35">
      <c r="B107" s="8" t="s">
        <v>132</v>
      </c>
      <c r="G107" s="1"/>
      <c r="H107" s="2"/>
      <c r="J107" s="1"/>
      <c r="K107" s="2"/>
      <c r="L107" s="3"/>
      <c r="M107" s="3"/>
      <c r="N107" s="3"/>
      <c r="O107" s="9"/>
      <c r="W107" s="5"/>
      <c r="X107" s="5"/>
      <c r="Y107" s="5"/>
      <c r="Z107" s="5"/>
      <c r="AA107" s="5"/>
      <c r="AB107" s="5"/>
      <c r="AC107" s="6"/>
      <c r="AD107" s="6"/>
      <c r="AE107" s="4"/>
      <c r="AF107" s="4"/>
      <c r="AG107" s="4"/>
      <c r="AH107" s="4"/>
      <c r="AI107" s="4"/>
      <c r="AJ107" s="7"/>
    </row>
    <row r="108" spans="2:36" x14ac:dyDescent="0.35">
      <c r="B108" s="8"/>
      <c r="C108">
        <v>1</v>
      </c>
      <c r="D108" t="str">
        <f t="shared" ref="D108:D116" si="98">D8&amp;U8</f>
        <v>HSG Freiburg 2 (1. OL)</v>
      </c>
      <c r="G108" s="1"/>
      <c r="H108" s="2"/>
      <c r="J108" s="1"/>
      <c r="K108" s="2"/>
      <c r="L108" s="3"/>
      <c r="M108" s="3"/>
      <c r="N108" s="3"/>
      <c r="O108" s="9"/>
      <c r="W108" s="5"/>
      <c r="X108" s="5"/>
      <c r="Y108" s="5"/>
      <c r="Z108" s="5"/>
      <c r="AA108" s="5"/>
      <c r="AB108" s="5"/>
      <c r="AC108" s="6"/>
      <c r="AD108" s="6"/>
      <c r="AE108" s="4"/>
      <c r="AF108" s="4"/>
      <c r="AG108" s="4"/>
      <c r="AH108" s="4"/>
      <c r="AI108" s="4"/>
      <c r="AJ108" s="7"/>
    </row>
    <row r="109" spans="2:36" x14ac:dyDescent="0.35">
      <c r="B109" s="8"/>
      <c r="C109">
        <v>2</v>
      </c>
      <c r="D109" t="str">
        <f t="shared" si="98"/>
        <v>SG Dornstetten (2. OL)</v>
      </c>
      <c r="G109" s="1"/>
      <c r="H109" s="2"/>
      <c r="J109" s="1"/>
      <c r="K109" s="2"/>
      <c r="L109" s="3"/>
      <c r="M109" s="3"/>
      <c r="N109" s="3"/>
      <c r="O109" s="9"/>
      <c r="W109" s="5"/>
      <c r="X109" s="5"/>
      <c r="Y109" s="5"/>
      <c r="Z109" s="5"/>
      <c r="AA109" s="5"/>
      <c r="AB109" s="5"/>
      <c r="AC109" s="6"/>
      <c r="AD109" s="6"/>
      <c r="AE109" s="4"/>
      <c r="AF109" s="4"/>
      <c r="AG109" s="4"/>
      <c r="AH109" s="4"/>
      <c r="AI109" s="4"/>
      <c r="AJ109" s="7"/>
    </row>
    <row r="110" spans="2:36" x14ac:dyDescent="0.35">
      <c r="B110" s="8"/>
      <c r="C110">
        <v>3</v>
      </c>
      <c r="D110" t="str">
        <f t="shared" si="98"/>
        <v>HB Kinzigtal (3. OL)</v>
      </c>
      <c r="G110" s="1"/>
      <c r="H110" s="2"/>
      <c r="J110" s="1"/>
      <c r="K110" s="2"/>
      <c r="L110" s="3"/>
      <c r="M110" s="3"/>
      <c r="N110" s="3"/>
      <c r="O110" s="9"/>
      <c r="W110" s="5"/>
      <c r="X110" s="5"/>
      <c r="Y110" s="5"/>
      <c r="Z110" s="5"/>
      <c r="AA110" s="5"/>
      <c r="AB110" s="5"/>
      <c r="AC110" s="6"/>
      <c r="AD110" s="6"/>
      <c r="AE110" s="4"/>
      <c r="AF110" s="4"/>
      <c r="AG110" s="4"/>
      <c r="AH110" s="4"/>
      <c r="AI110" s="4"/>
      <c r="AJ110" s="7"/>
    </row>
    <row r="111" spans="2:36" x14ac:dyDescent="0.35">
      <c r="B111" s="8"/>
      <c r="C111">
        <v>4</v>
      </c>
      <c r="D111" t="str">
        <f t="shared" si="98"/>
        <v>TuS Helmlingen (4. OL)</v>
      </c>
      <c r="G111" s="1"/>
      <c r="H111" s="2"/>
      <c r="J111" s="1"/>
      <c r="K111" s="2"/>
      <c r="L111" s="3"/>
      <c r="M111" s="3"/>
      <c r="N111" s="3"/>
      <c r="O111" s="9"/>
      <c r="W111" s="5"/>
      <c r="X111" s="5"/>
      <c r="Y111" s="5"/>
      <c r="Z111" s="5"/>
      <c r="AA111" s="5"/>
      <c r="AB111" s="5"/>
      <c r="AC111" s="6"/>
      <c r="AD111" s="6"/>
      <c r="AE111" s="4"/>
      <c r="AF111" s="4"/>
      <c r="AG111" s="4"/>
      <c r="AH111" s="4"/>
      <c r="AI111" s="4"/>
      <c r="AJ111" s="7"/>
    </row>
    <row r="112" spans="2:36" x14ac:dyDescent="0.35">
      <c r="B112" s="8"/>
      <c r="C112">
        <v>5</v>
      </c>
      <c r="D112" t="str">
        <f t="shared" si="98"/>
        <v>SG Maulburg/Steinen (5. OL)</v>
      </c>
      <c r="G112" s="1"/>
      <c r="H112" s="2"/>
      <c r="J112" s="1"/>
      <c r="K112" s="2"/>
      <c r="L112" s="3"/>
      <c r="M112" s="3"/>
      <c r="N112" s="3"/>
      <c r="O112" s="9"/>
      <c r="W112" s="5"/>
      <c r="X112" s="5"/>
      <c r="Y112" s="5"/>
      <c r="Z112" s="5"/>
      <c r="AA112" s="5"/>
      <c r="AB112" s="5"/>
      <c r="AC112" s="6"/>
      <c r="AD112" s="6"/>
      <c r="AE112" s="4"/>
      <c r="AF112" s="4"/>
      <c r="AG112" s="4"/>
      <c r="AH112" s="4"/>
      <c r="AI112" s="4"/>
      <c r="AJ112" s="7"/>
    </row>
    <row r="113" spans="2:36" x14ac:dyDescent="0.35">
      <c r="B113" s="8"/>
      <c r="C113">
        <v>6</v>
      </c>
      <c r="D113" t="str">
        <f t="shared" si="98"/>
        <v>TuS Ottenheim (6. OL)</v>
      </c>
      <c r="G113" s="1"/>
      <c r="H113" s="2"/>
      <c r="J113" s="1"/>
      <c r="K113" s="2"/>
      <c r="L113" s="3"/>
      <c r="M113" s="3"/>
      <c r="N113" s="3"/>
      <c r="O113" s="9"/>
      <c r="W113" s="5"/>
      <c r="X113" s="5"/>
      <c r="Y113" s="5"/>
      <c r="Z113" s="5"/>
      <c r="AA113" s="5"/>
      <c r="AB113" s="5"/>
      <c r="AC113" s="6"/>
      <c r="AD113" s="6"/>
      <c r="AE113" s="4"/>
      <c r="AF113" s="4"/>
      <c r="AG113" s="4"/>
      <c r="AH113" s="4"/>
      <c r="AI113" s="4"/>
      <c r="AJ113" s="7"/>
    </row>
    <row r="114" spans="2:36" x14ac:dyDescent="0.35">
      <c r="B114" s="8"/>
      <c r="C114">
        <v>7</v>
      </c>
      <c r="D114" t="str">
        <f t="shared" si="98"/>
        <v>TuS Steißlingen 2 (7. OL)</v>
      </c>
      <c r="G114" s="1"/>
      <c r="H114" s="2"/>
      <c r="J114" s="1"/>
      <c r="K114" s="2"/>
      <c r="L114" s="3"/>
      <c r="M114" s="3"/>
      <c r="N114" s="3"/>
      <c r="O114" s="9"/>
      <c r="W114" s="5"/>
      <c r="X114" s="5"/>
      <c r="Y114" s="5"/>
      <c r="Z114" s="5"/>
      <c r="AA114" s="5"/>
      <c r="AB114" s="5"/>
      <c r="AC114" s="6"/>
      <c r="AD114" s="6"/>
      <c r="AE114" s="4"/>
      <c r="AF114" s="4"/>
      <c r="AG114" s="4"/>
      <c r="AH114" s="4"/>
      <c r="AI114" s="4"/>
      <c r="AJ114" s="7"/>
    </row>
    <row r="115" spans="2:36" x14ac:dyDescent="0.35">
      <c r="B115" s="8"/>
      <c r="C115">
        <v>8</v>
      </c>
      <c r="D115" t="str">
        <f t="shared" si="98"/>
        <v>SG Muggensturm/Kuppenheim (8. OL)</v>
      </c>
      <c r="G115" s="1"/>
      <c r="H115" s="2"/>
      <c r="J115" s="1"/>
      <c r="K115" s="2"/>
      <c r="L115" s="3"/>
      <c r="M115" s="3"/>
      <c r="N115" s="3"/>
      <c r="O115" s="9"/>
      <c r="W115" s="5"/>
      <c r="X115" s="5"/>
      <c r="Y115" s="5"/>
      <c r="Z115" s="5"/>
      <c r="AA115" s="5"/>
      <c r="AB115" s="5"/>
      <c r="AC115" s="6"/>
      <c r="AD115" s="6"/>
      <c r="AE115" s="4"/>
      <c r="AF115" s="4"/>
      <c r="AG115" s="4"/>
      <c r="AH115" s="4"/>
      <c r="AI115" s="4"/>
      <c r="AJ115" s="7"/>
    </row>
    <row r="116" spans="2:36" x14ac:dyDescent="0.35">
      <c r="B116" s="8"/>
      <c r="C116">
        <v>9</v>
      </c>
      <c r="D116" t="str">
        <f t="shared" si="98"/>
        <v>SV Allensbach 2 (9. OL)</v>
      </c>
      <c r="G116" s="1"/>
      <c r="H116" s="2"/>
      <c r="J116" s="1"/>
      <c r="K116" s="2"/>
      <c r="L116" s="3"/>
      <c r="M116" s="3"/>
      <c r="N116" s="3"/>
      <c r="O116" s="9"/>
      <c r="W116" s="5"/>
      <c r="X116" s="5"/>
      <c r="Y116" s="5"/>
      <c r="Z116" s="5"/>
      <c r="AA116" s="5"/>
      <c r="AB116" s="5"/>
      <c r="AC116" s="6"/>
      <c r="AD116" s="6"/>
      <c r="AE116" s="4"/>
      <c r="AF116" s="4"/>
      <c r="AG116" s="4"/>
      <c r="AH116" s="4"/>
      <c r="AI116" s="4"/>
      <c r="AJ116" s="7"/>
    </row>
    <row r="117" spans="2:36" x14ac:dyDescent="0.35">
      <c r="B117" s="8"/>
      <c r="C117">
        <v>10</v>
      </c>
      <c r="D117" s="10" t="str" cm="1">
        <f t="array" ref="D117">INDEX(D$21:D$45,H117)&amp;INDEX(U$21:U$45,H117)</f>
        <v>SG TG Altdorf/DJK Ettenheim (1. LL-S)</v>
      </c>
      <c r="G117" s="1"/>
      <c r="H117">
        <f>VLOOKUP(1,P$21:R$45,3,FALSE)</f>
        <v>14</v>
      </c>
      <c r="J117" s="1"/>
      <c r="K117" s="2"/>
      <c r="L117" s="3"/>
      <c r="M117" s="3"/>
      <c r="N117" s="3"/>
      <c r="O117" s="9"/>
      <c r="W117" s="5"/>
      <c r="X117" s="5"/>
      <c r="Y117" s="5"/>
      <c r="Z117" s="5"/>
      <c r="AA117" s="5"/>
      <c r="AB117" s="5"/>
      <c r="AC117" s="6"/>
      <c r="AD117" s="6"/>
      <c r="AE117" s="4"/>
      <c r="AF117" s="4"/>
      <c r="AG117" s="4"/>
      <c r="AH117" s="4"/>
      <c r="AI117" s="4"/>
      <c r="AJ117" s="7"/>
    </row>
    <row r="118" spans="2:36" x14ac:dyDescent="0.35">
      <c r="B118" s="8"/>
      <c r="C118">
        <v>11</v>
      </c>
      <c r="D118" s="10" t="str" cm="1">
        <f t="array" ref="D118">INDEX(D$21:D$45,H118)&amp;INDEX(U$21:U$45,H118)</f>
        <v>BSV Phönix Sinzheim (1. LL-N)</v>
      </c>
      <c r="G118" s="1"/>
      <c r="H118">
        <f>VLOOKUP(2,P$21:R$45,3,FALSE)</f>
        <v>1</v>
      </c>
      <c r="J118" s="1"/>
      <c r="K118" s="2"/>
      <c r="L118" s="3"/>
      <c r="M118" s="3"/>
      <c r="N118" s="3"/>
      <c r="O118" s="9"/>
      <c r="W118" s="5"/>
      <c r="X118" s="5"/>
      <c r="Y118" s="5"/>
      <c r="Z118" s="5"/>
      <c r="AA118" s="5"/>
      <c r="AB118" s="5"/>
      <c r="AC118" s="6"/>
      <c r="AD118" s="6"/>
      <c r="AE118" s="4"/>
      <c r="AF118" s="4"/>
      <c r="AG118" s="4"/>
      <c r="AH118" s="4"/>
      <c r="AI118" s="4"/>
      <c r="AJ118" s="7"/>
    </row>
    <row r="119" spans="2:36" x14ac:dyDescent="0.35">
      <c r="B119" s="8"/>
      <c r="C119">
        <v>12</v>
      </c>
      <c r="D119" t="str">
        <f>D17&amp;U17</f>
        <v>SG Kappelwindeck/Steinbach 2 (10. OL)</v>
      </c>
      <c r="G119" s="1"/>
      <c r="J119" s="1"/>
      <c r="K119" s="2"/>
      <c r="L119" s="3"/>
      <c r="M119" s="3"/>
      <c r="N119" s="3"/>
      <c r="O119" s="9"/>
      <c r="W119" s="5"/>
      <c r="X119" s="5"/>
      <c r="Y119" s="5"/>
      <c r="Z119" s="5"/>
      <c r="AA119" s="5"/>
      <c r="AB119" s="5"/>
      <c r="AC119" s="6"/>
      <c r="AD119" s="6"/>
      <c r="AE119" s="4"/>
      <c r="AF119" s="4"/>
      <c r="AG119" s="4"/>
      <c r="AH119" s="4"/>
      <c r="AI119" s="4"/>
      <c r="AJ119" s="7"/>
    </row>
    <row r="120" spans="2:36" x14ac:dyDescent="0.35">
      <c r="B120" s="8"/>
      <c r="C120">
        <v>13</v>
      </c>
      <c r="D120" t="str">
        <f>D18&amp;U18</f>
        <v>SG Gutach/Wolfach (11. OL)</v>
      </c>
      <c r="G120" s="1"/>
      <c r="J120" s="1"/>
      <c r="K120" s="2"/>
      <c r="L120" s="3"/>
      <c r="M120" s="3"/>
      <c r="N120" s="3"/>
      <c r="O120" s="9"/>
      <c r="W120" s="5"/>
      <c r="X120" s="5"/>
      <c r="Y120" s="5"/>
      <c r="Z120" s="5"/>
      <c r="AA120" s="5"/>
      <c r="AB120" s="5"/>
      <c r="AC120" s="6"/>
      <c r="AD120" s="6"/>
      <c r="AE120" s="4"/>
      <c r="AF120" s="4"/>
      <c r="AG120" s="4"/>
      <c r="AH120" s="4"/>
      <c r="AI120" s="4"/>
      <c r="AJ120" s="7"/>
    </row>
    <row r="121" spans="2:36" x14ac:dyDescent="0.35">
      <c r="B121" s="8"/>
      <c r="C121">
        <v>14</v>
      </c>
      <c r="D121" t="str">
        <f>D19&amp;U19</f>
        <v>HSG Dreiland (12. OL)</v>
      </c>
      <c r="G121" s="1"/>
      <c r="J121" s="1"/>
      <c r="K121" s="2"/>
      <c r="L121" s="3"/>
      <c r="M121" s="3"/>
      <c r="N121" s="3"/>
      <c r="O121" s="9"/>
      <c r="W121" s="5"/>
      <c r="X121" s="5"/>
      <c r="Y121" s="5"/>
      <c r="Z121" s="5"/>
      <c r="AA121" s="5"/>
      <c r="AB121" s="5"/>
      <c r="AC121" s="6"/>
      <c r="AD121" s="6"/>
      <c r="AE121" s="4"/>
      <c r="AF121" s="4"/>
      <c r="AG121" s="4"/>
      <c r="AH121" s="4"/>
      <c r="AI121" s="4"/>
      <c r="AJ121" s="7"/>
    </row>
    <row r="122" spans="2:36" x14ac:dyDescent="0.35">
      <c r="C122">
        <v>15</v>
      </c>
      <c r="D122" s="10" t="str" cm="1">
        <f t="array" ref="D122">INDEX(D$21:D$45,H122)&amp;INDEX(U$21:U$45,H122)</f>
        <v>SF Eintr. Freiburg (2. LL-S)</v>
      </c>
      <c r="G122" s="1"/>
      <c r="H122">
        <f>VLOOKUP(C122-12,P$21:R$45,3,FALSE)</f>
        <v>15</v>
      </c>
      <c r="J122" s="1"/>
      <c r="K122" s="2"/>
      <c r="L122" s="3"/>
      <c r="M122" s="3"/>
      <c r="N122" s="3"/>
      <c r="O122" s="9"/>
      <c r="W122" s="5"/>
      <c r="X122" s="5"/>
      <c r="Y122" s="5"/>
      <c r="Z122" s="5"/>
      <c r="AA122" s="5"/>
      <c r="AB122" s="5"/>
      <c r="AC122" s="6"/>
      <c r="AD122" s="6"/>
      <c r="AE122" s="4"/>
      <c r="AF122" s="4"/>
      <c r="AG122" s="4"/>
      <c r="AH122" s="4"/>
      <c r="AI122" s="4"/>
      <c r="AJ122" s="7"/>
    </row>
    <row r="123" spans="2:36" x14ac:dyDescent="0.35">
      <c r="C123">
        <v>16</v>
      </c>
      <c r="D123" s="10" t="str" cm="1">
        <f t="array" ref="D123">INDEX(D$21:D$45,H123)&amp;INDEX(U$21:U$45,H123)</f>
        <v>SG Baden-Baden/Sandweier (2. LL-N)</v>
      </c>
      <c r="G123" s="1"/>
      <c r="H123">
        <f t="shared" ref="H123:H143" si="99">VLOOKUP(C123-12,P$21:R$45,3,FALSE)</f>
        <v>2</v>
      </c>
      <c r="J123" s="1"/>
      <c r="K123" s="2"/>
      <c r="L123" s="3"/>
      <c r="M123" s="3"/>
      <c r="N123" s="3"/>
      <c r="O123" s="9"/>
      <c r="W123" s="5"/>
      <c r="X123" s="5"/>
      <c r="Y123" s="5"/>
      <c r="Z123" s="5"/>
      <c r="AA123" s="5"/>
      <c r="AB123" s="5"/>
      <c r="AC123" s="6"/>
      <c r="AD123" s="6"/>
      <c r="AE123" s="4"/>
      <c r="AF123" s="4"/>
      <c r="AG123" s="4"/>
      <c r="AH123" s="4"/>
      <c r="AI123" s="4"/>
      <c r="AJ123" s="7"/>
    </row>
    <row r="124" spans="2:36" x14ac:dyDescent="0.35">
      <c r="C124">
        <v>17</v>
      </c>
      <c r="D124" s="10" t="str" cm="1">
        <f t="array" ref="D124">INDEX(D$21:D$45,H124)&amp;INDEX(U$21:U$45,H124)</f>
        <v>HSG Mimmenhausen/Mühlhofen (3. LL-S)</v>
      </c>
      <c r="G124" s="1"/>
      <c r="H124">
        <f t="shared" si="99"/>
        <v>16</v>
      </c>
      <c r="J124" s="1"/>
      <c r="K124" s="2"/>
      <c r="L124" s="3"/>
      <c r="M124" s="3"/>
      <c r="N124" s="3"/>
      <c r="O124" s="9"/>
      <c r="W124" s="5"/>
      <c r="X124" s="5"/>
      <c r="Y124" s="5"/>
      <c r="Z124" s="5"/>
      <c r="AA124" s="5"/>
      <c r="AB124" s="5"/>
      <c r="AC124" s="6"/>
      <c r="AD124" s="6"/>
      <c r="AE124" s="4"/>
      <c r="AF124" s="4"/>
      <c r="AG124" s="4"/>
      <c r="AH124" s="4"/>
      <c r="AI124" s="4"/>
      <c r="AJ124" s="7"/>
    </row>
    <row r="125" spans="2:36" x14ac:dyDescent="0.35">
      <c r="C125">
        <f t="shared" ref="C125:C143" si="100">C124+1</f>
        <v>18</v>
      </c>
      <c r="D125" s="10" t="str" cm="1">
        <f t="array" ref="D125">INDEX(D$21:D$45,H125)&amp;INDEX(U$21:U$45,H125)</f>
        <v>HSG Hanauerland (3. LL-N)</v>
      </c>
      <c r="G125" s="1"/>
      <c r="H125">
        <f t="shared" si="99"/>
        <v>3</v>
      </c>
      <c r="J125" s="1"/>
      <c r="K125" s="2"/>
      <c r="L125" s="3"/>
      <c r="M125" s="3"/>
      <c r="N125" s="3"/>
      <c r="O125" s="9"/>
      <c r="W125" s="5"/>
      <c r="X125" s="5"/>
      <c r="Y125" s="5"/>
      <c r="Z125" s="5"/>
      <c r="AA125" s="5"/>
      <c r="AB125" s="5"/>
      <c r="AC125" s="6"/>
      <c r="AD125" s="6"/>
      <c r="AE125" s="4"/>
      <c r="AF125" s="4"/>
      <c r="AG125" s="4"/>
      <c r="AH125" s="4"/>
      <c r="AI125" s="4"/>
      <c r="AJ125" s="7"/>
    </row>
    <row r="126" spans="2:36" x14ac:dyDescent="0.35">
      <c r="C126">
        <f t="shared" si="100"/>
        <v>19</v>
      </c>
      <c r="D126" s="10" t="str" cm="1">
        <f t="array" ref="D126">INDEX(D$21:D$45,H126)&amp;INDEX(U$21:U$45,H126)</f>
        <v>TSV Alemannia Freiburg-Zähringen (4. LL-S)</v>
      </c>
      <c r="G126" s="1"/>
      <c r="H126">
        <f t="shared" si="99"/>
        <v>17</v>
      </c>
      <c r="J126" s="1"/>
      <c r="K126" s="2"/>
      <c r="L126" s="3"/>
      <c r="M126" s="3"/>
      <c r="N126" s="3"/>
      <c r="O126" s="9"/>
      <c r="W126" s="5"/>
      <c r="X126" s="5"/>
      <c r="Y126" s="5"/>
      <c r="Z126" s="5"/>
      <c r="AA126" s="5"/>
      <c r="AB126" s="5"/>
      <c r="AC126" s="6"/>
      <c r="AD126" s="6"/>
      <c r="AE126" s="4"/>
      <c r="AF126" s="4"/>
      <c r="AG126" s="4"/>
      <c r="AH126" s="4"/>
      <c r="AI126" s="4"/>
      <c r="AJ126" s="7"/>
    </row>
    <row r="127" spans="2:36" x14ac:dyDescent="0.35">
      <c r="C127">
        <f t="shared" si="100"/>
        <v>20</v>
      </c>
      <c r="D127" s="10" t="str" cm="1">
        <f t="array" ref="D127">INDEX(D$21:D$45,H127)&amp;INDEX(U$21:U$45,H127)</f>
        <v>SG Scutro (4. LL-N)</v>
      </c>
      <c r="G127" s="1"/>
      <c r="H127">
        <f t="shared" si="99"/>
        <v>4</v>
      </c>
      <c r="J127" s="1"/>
      <c r="K127" s="2"/>
      <c r="L127" s="3"/>
      <c r="M127" s="3"/>
      <c r="N127" s="3"/>
      <c r="O127" s="9"/>
      <c r="W127" s="5"/>
      <c r="X127" s="5"/>
      <c r="Y127" s="5"/>
      <c r="Z127" s="5"/>
      <c r="AA127" s="5"/>
      <c r="AB127" s="5"/>
      <c r="AC127" s="6"/>
      <c r="AD127" s="6"/>
      <c r="AE127" s="4"/>
      <c r="AF127" s="4"/>
      <c r="AG127" s="4"/>
      <c r="AH127" s="4"/>
      <c r="AI127" s="4"/>
      <c r="AJ127" s="7"/>
    </row>
    <row r="128" spans="2:36" x14ac:dyDescent="0.35">
      <c r="C128">
        <f t="shared" si="100"/>
        <v>21</v>
      </c>
      <c r="D128" s="10" t="str" cm="1">
        <f t="array" ref="D128">INDEX(D$21:D$45,H128)&amp;INDEX(U$21:U$45,H128)</f>
        <v>SG Ottersweier/Großweier (5. LL-N)</v>
      </c>
      <c r="G128" s="1"/>
      <c r="H128">
        <f t="shared" si="99"/>
        <v>5</v>
      </c>
      <c r="J128" s="1"/>
      <c r="K128" s="2"/>
      <c r="L128" s="3"/>
      <c r="M128" s="3"/>
      <c r="N128" s="3"/>
      <c r="O128" s="9"/>
      <c r="W128" s="5"/>
      <c r="X128" s="5"/>
      <c r="Y128" s="5"/>
      <c r="Z128" s="5"/>
      <c r="AA128" s="5"/>
      <c r="AB128" s="5"/>
      <c r="AC128" s="6"/>
      <c r="AD128" s="6"/>
      <c r="AE128" s="4"/>
      <c r="AF128" s="4"/>
      <c r="AG128" s="4"/>
      <c r="AH128" s="4"/>
      <c r="AI128" s="4"/>
      <c r="AJ128" s="7"/>
    </row>
    <row r="129" spans="2:36" x14ac:dyDescent="0.35">
      <c r="C129">
        <f t="shared" si="100"/>
        <v>22</v>
      </c>
      <c r="D129" s="10" t="str" cm="1">
        <f t="array" ref="D129">INDEX(D$21:D$45,H129)&amp;INDEX(U$21:U$45,H129)</f>
        <v>HSG Konstanz (5. LL-S)</v>
      </c>
      <c r="G129" s="1"/>
      <c r="H129">
        <f t="shared" si="99"/>
        <v>18</v>
      </c>
      <c r="J129" s="1"/>
      <c r="K129" s="2"/>
      <c r="L129" s="3"/>
      <c r="M129" s="3"/>
      <c r="N129" s="3"/>
      <c r="O129" s="9"/>
      <c r="W129" s="5"/>
      <c r="X129" s="5"/>
      <c r="Y129" s="5"/>
      <c r="Z129" s="5"/>
      <c r="AA129" s="5"/>
      <c r="AB129" s="5"/>
      <c r="AC129" s="6"/>
      <c r="AD129" s="6"/>
      <c r="AE129" s="4"/>
      <c r="AF129" s="4"/>
      <c r="AG129" s="4"/>
      <c r="AH129" s="4"/>
      <c r="AI129" s="4"/>
      <c r="AJ129" s="7"/>
    </row>
    <row r="130" spans="2:36" x14ac:dyDescent="0.35">
      <c r="C130">
        <f t="shared" si="100"/>
        <v>23</v>
      </c>
      <c r="D130" s="10" t="str" cm="1">
        <f t="array" ref="D130">INDEX(D$21:D$45,H130)&amp;INDEX(U$21:U$45,H130)</f>
        <v>Murgtal Panthers (6. LL-N)</v>
      </c>
      <c r="G130" s="1"/>
      <c r="H130">
        <f t="shared" si="99"/>
        <v>6</v>
      </c>
      <c r="J130" s="1"/>
      <c r="K130" s="2"/>
      <c r="L130" s="3"/>
      <c r="M130" s="3"/>
      <c r="N130" s="3"/>
      <c r="O130" s="9"/>
      <c r="W130" s="5"/>
      <c r="X130" s="5"/>
      <c r="Y130" s="5"/>
      <c r="Z130" s="5"/>
      <c r="AA130" s="5"/>
      <c r="AB130" s="5"/>
      <c r="AC130" s="6"/>
      <c r="AD130" s="6"/>
      <c r="AE130" s="4"/>
      <c r="AF130" s="4"/>
      <c r="AG130" s="4"/>
      <c r="AH130" s="4"/>
      <c r="AI130" s="4"/>
      <c r="AJ130" s="7"/>
    </row>
    <row r="131" spans="2:36" x14ac:dyDescent="0.35">
      <c r="C131">
        <f t="shared" si="100"/>
        <v>24</v>
      </c>
      <c r="D131" s="10" t="str" cm="1">
        <f t="array" ref="D131">INDEX(D$21:D$45,H131)&amp;INDEX(U$21:U$45,H131)</f>
        <v>SG Waldkirch/Denzlingen (6. LL-S)</v>
      </c>
      <c r="G131" s="1"/>
      <c r="H131">
        <f t="shared" si="99"/>
        <v>19</v>
      </c>
      <c r="J131" s="1"/>
      <c r="K131" s="2"/>
      <c r="L131" s="3"/>
      <c r="M131" s="3"/>
      <c r="N131" s="3"/>
      <c r="O131" s="9"/>
      <c r="W131" s="5"/>
      <c r="X131" s="5"/>
      <c r="Y131" s="5"/>
      <c r="Z131" s="5"/>
      <c r="AA131" s="5"/>
      <c r="AB131" s="5"/>
      <c r="AC131" s="6"/>
      <c r="AD131" s="6"/>
      <c r="AE131" s="4"/>
      <c r="AF131" s="4"/>
      <c r="AG131" s="4"/>
      <c r="AH131" s="4"/>
      <c r="AI131" s="4"/>
      <c r="AJ131" s="7"/>
    </row>
    <row r="132" spans="2:36" x14ac:dyDescent="0.35">
      <c r="C132">
        <f t="shared" si="100"/>
        <v>25</v>
      </c>
      <c r="D132" s="10" t="str" cm="1">
        <f t="array" ref="D132">INDEX(D$21:D$45,H132)&amp;INDEX(U$21:U$45,H132)</f>
        <v>SG Ohlsbach/Elgersweier/Zunsweier (7. LL-N)</v>
      </c>
      <c r="G132" s="1"/>
      <c r="H132">
        <f t="shared" si="99"/>
        <v>7</v>
      </c>
      <c r="J132" s="1"/>
      <c r="K132" s="2"/>
      <c r="L132" s="3"/>
      <c r="M132" s="3"/>
      <c r="N132" s="3"/>
      <c r="O132" s="9"/>
      <c r="W132" s="5"/>
      <c r="X132" s="5"/>
      <c r="Y132" s="5"/>
      <c r="Z132" s="5"/>
      <c r="AA132" s="5"/>
      <c r="AB132" s="5"/>
      <c r="AC132" s="6"/>
      <c r="AD132" s="6"/>
      <c r="AE132" s="4"/>
      <c r="AF132" s="4"/>
      <c r="AG132" s="4"/>
      <c r="AH132" s="4"/>
      <c r="AI132" s="4"/>
      <c r="AJ132" s="7"/>
    </row>
    <row r="133" spans="2:36" x14ac:dyDescent="0.35">
      <c r="C133">
        <f t="shared" si="100"/>
        <v>26</v>
      </c>
      <c r="D133" s="10" t="str" cm="1">
        <f t="array" ref="D133">INDEX(D$21:D$45,H133)&amp;INDEX(U$21:U$45,H133)</f>
        <v>TSV March (7. LL-S)</v>
      </c>
      <c r="G133" s="1"/>
      <c r="H133">
        <f t="shared" si="99"/>
        <v>20</v>
      </c>
      <c r="J133" s="1"/>
      <c r="K133" s="2"/>
      <c r="L133" s="3"/>
      <c r="M133" s="3"/>
      <c r="N133" s="3"/>
      <c r="O133" s="9"/>
      <c r="W133" s="5"/>
      <c r="X133" s="5"/>
      <c r="Y133" s="5"/>
      <c r="Z133" s="5"/>
      <c r="AA133" s="5"/>
      <c r="AB133" s="5"/>
      <c r="AC133" s="6"/>
      <c r="AD133" s="6"/>
      <c r="AE133" s="4"/>
      <c r="AF133" s="4"/>
      <c r="AG133" s="4"/>
      <c r="AH133" s="4"/>
      <c r="AI133" s="4"/>
      <c r="AJ133" s="7"/>
    </row>
    <row r="134" spans="2:36" x14ac:dyDescent="0.35">
      <c r="C134">
        <f t="shared" si="100"/>
        <v>27</v>
      </c>
      <c r="D134" s="10" t="str" cm="1">
        <f t="array" ref="D134">INDEX(D$21:D$45,H134)&amp;INDEX(U$21:U$45,H134)</f>
        <v>TV St. Georgen/Schw. (8. LL-S)</v>
      </c>
      <c r="G134" s="1"/>
      <c r="H134">
        <f t="shared" si="99"/>
        <v>21</v>
      </c>
      <c r="J134" s="1"/>
      <c r="K134" s="2"/>
      <c r="L134" s="3"/>
      <c r="M134" s="3"/>
      <c r="N134" s="3"/>
      <c r="O134" s="9"/>
      <c r="W134" s="5"/>
      <c r="X134" s="5"/>
      <c r="Y134" s="5"/>
      <c r="Z134" s="5"/>
      <c r="AA134" s="5"/>
      <c r="AB134" s="5"/>
      <c r="AC134" s="6"/>
      <c r="AD134" s="6"/>
      <c r="AE134" s="4"/>
      <c r="AF134" s="4"/>
      <c r="AG134" s="4"/>
      <c r="AH134" s="4"/>
      <c r="AI134" s="4"/>
      <c r="AJ134" s="7"/>
    </row>
    <row r="135" spans="2:36" x14ac:dyDescent="0.35">
      <c r="B135" s="30">
        <v>1</v>
      </c>
      <c r="C135" s="11">
        <f t="shared" si="100"/>
        <v>28</v>
      </c>
      <c r="D135" s="13" t="str" cm="1">
        <f t="array" ref="D135">INDEX(D$21:D$45,H135)&amp;INDEX(U$21:U$45,H135)</f>
        <v>TuS Altenheim (8. LL-N)</v>
      </c>
      <c r="E135" s="11"/>
      <c r="F135" s="11"/>
      <c r="G135" s="17"/>
      <c r="H135">
        <f t="shared" si="99"/>
        <v>8</v>
      </c>
      <c r="J135" s="1"/>
      <c r="K135" s="2"/>
      <c r="L135" s="3"/>
      <c r="M135" s="3"/>
      <c r="N135" s="3"/>
      <c r="O135" s="9"/>
      <c r="W135" s="5"/>
      <c r="X135" s="5"/>
      <c r="Y135" s="5"/>
      <c r="Z135" s="5"/>
      <c r="AA135" s="5"/>
      <c r="AB135" s="5"/>
      <c r="AC135" s="6"/>
      <c r="AD135" s="6"/>
      <c r="AE135" s="4"/>
      <c r="AF135" s="4"/>
      <c r="AG135" s="4"/>
      <c r="AH135" s="4"/>
      <c r="AI135" s="4"/>
      <c r="AJ135" s="7"/>
    </row>
    <row r="136" spans="2:36" x14ac:dyDescent="0.35">
      <c r="B136" s="26">
        <v>2</v>
      </c>
      <c r="C136">
        <f t="shared" si="100"/>
        <v>29</v>
      </c>
      <c r="D136" s="10" t="str" cm="1">
        <f t="array" ref="D136">INDEX(D$21:D$45,H136)&amp;INDEX(U$21:U$45,H136)</f>
        <v>HSG Meißenheim/Nonnenweier (9. LL-N)</v>
      </c>
      <c r="G136" s="1"/>
      <c r="H136">
        <f t="shared" si="99"/>
        <v>9</v>
      </c>
      <c r="J136" s="1"/>
      <c r="K136" s="2"/>
      <c r="L136" s="3"/>
      <c r="M136" s="3"/>
      <c r="N136" s="3"/>
      <c r="O136" s="9"/>
      <c r="W136" s="5"/>
      <c r="X136" s="5"/>
      <c r="Y136" s="5"/>
      <c r="Z136" s="5"/>
      <c r="AA136" s="5"/>
      <c r="AB136" s="5"/>
      <c r="AC136" s="6"/>
      <c r="AD136" s="6"/>
      <c r="AE136" s="4"/>
      <c r="AF136" s="4"/>
      <c r="AG136" s="4"/>
      <c r="AH136" s="4"/>
      <c r="AI136" s="4"/>
      <c r="AJ136" s="7"/>
    </row>
    <row r="137" spans="2:36" x14ac:dyDescent="0.35">
      <c r="B137" s="26">
        <v>3</v>
      </c>
      <c r="C137">
        <f t="shared" si="100"/>
        <v>30</v>
      </c>
      <c r="D137" s="10" t="str" cm="1">
        <f t="array" ref="D137">INDEX(D$21:D$45,H137)&amp;INDEX(U$21:U$45,H137)</f>
        <v>HSG Freiburg 3 (9. LL-S)</v>
      </c>
      <c r="G137" s="1"/>
      <c r="H137">
        <f t="shared" si="99"/>
        <v>22</v>
      </c>
      <c r="J137" s="1"/>
      <c r="K137" s="2"/>
      <c r="L137" s="3"/>
      <c r="M137" s="3"/>
      <c r="N137" s="3"/>
      <c r="O137" s="9"/>
      <c r="W137" s="5"/>
      <c r="X137" s="5"/>
      <c r="Y137" s="5"/>
      <c r="Z137" s="5"/>
      <c r="AA137" s="5"/>
      <c r="AB137" s="5"/>
      <c r="AC137" s="6"/>
      <c r="AD137" s="6"/>
      <c r="AE137" s="4"/>
      <c r="AF137" s="4"/>
      <c r="AG137" s="4"/>
      <c r="AH137" s="4"/>
      <c r="AI137" s="4"/>
      <c r="AJ137" s="7"/>
    </row>
    <row r="138" spans="2:36" x14ac:dyDescent="0.35">
      <c r="B138" s="27"/>
      <c r="C138" s="12">
        <f t="shared" si="100"/>
        <v>31</v>
      </c>
      <c r="D138" s="14" t="str" cm="1">
        <f t="array" ref="D138">INDEX(D$21:D$45,H138)&amp;INDEX(U$21:U$45,H138)</f>
        <v>HSC Radolfzell (10. LL-S)</v>
      </c>
      <c r="E138" s="12"/>
      <c r="F138" s="12"/>
      <c r="G138" s="16"/>
      <c r="H138">
        <f t="shared" si="99"/>
        <v>23</v>
      </c>
      <c r="J138" s="1"/>
      <c r="K138" s="2"/>
      <c r="L138" s="3"/>
      <c r="M138" s="3"/>
      <c r="N138" s="3"/>
      <c r="O138" s="9"/>
      <c r="W138" s="5"/>
      <c r="X138" s="5"/>
      <c r="Y138" s="5"/>
      <c r="Z138" s="5"/>
      <c r="AA138" s="5"/>
      <c r="AB138" s="5"/>
      <c r="AC138" s="6"/>
      <c r="AD138" s="6"/>
      <c r="AE138" s="4"/>
      <c r="AF138" s="4"/>
      <c r="AG138" s="4"/>
      <c r="AH138" s="4"/>
      <c r="AI138" s="4"/>
      <c r="AJ138" s="7"/>
    </row>
    <row r="139" spans="2:36" x14ac:dyDescent="0.35">
      <c r="B139" s="30">
        <v>4</v>
      </c>
      <c r="C139" s="11">
        <f t="shared" si="100"/>
        <v>32</v>
      </c>
      <c r="D139" s="13" t="str" cm="1">
        <f t="array" ref="D139">INDEX(D$21:D$45,H139)&amp;INDEX(U$21:U$45,H139)</f>
        <v>ASV Ottenhöfen (10. LL-N)</v>
      </c>
      <c r="E139" s="11"/>
      <c r="F139" s="11"/>
      <c r="G139" s="17"/>
      <c r="H139">
        <f t="shared" si="99"/>
        <v>10</v>
      </c>
      <c r="J139" s="1"/>
      <c r="K139" s="2"/>
      <c r="L139" s="3"/>
      <c r="M139" s="3"/>
      <c r="N139" s="3"/>
      <c r="O139" s="9"/>
      <c r="W139" s="5"/>
      <c r="X139" s="5"/>
      <c r="Y139" s="5"/>
      <c r="Z139" s="5"/>
      <c r="AA139" s="5"/>
      <c r="AB139" s="5"/>
      <c r="AC139" s="6"/>
      <c r="AD139" s="6"/>
      <c r="AE139" s="4"/>
      <c r="AF139" s="4"/>
      <c r="AG139" s="4"/>
      <c r="AH139" s="4"/>
      <c r="AI139" s="4"/>
      <c r="AJ139" s="7"/>
    </row>
    <row r="140" spans="2:36" x14ac:dyDescent="0.35">
      <c r="B140" s="26"/>
      <c r="C140">
        <f t="shared" si="100"/>
        <v>33</v>
      </c>
      <c r="D140" s="10" t="str" cm="1">
        <f t="array" ref="D140">INDEX(D$21:D$45,H140)&amp;INDEX(U$21:U$45,H140)</f>
        <v>HSG Oberer Hegau (11. LL-S)</v>
      </c>
      <c r="G140" s="1"/>
      <c r="H140">
        <f t="shared" si="99"/>
        <v>24</v>
      </c>
      <c r="J140" s="1"/>
      <c r="K140" s="2"/>
      <c r="L140" s="3"/>
      <c r="M140" s="3"/>
      <c r="N140" s="3"/>
      <c r="O140" s="9"/>
      <c r="W140" s="5"/>
      <c r="X140" s="5"/>
      <c r="Y140" s="5"/>
      <c r="Z140" s="5"/>
      <c r="AA140" s="5"/>
      <c r="AB140" s="5"/>
      <c r="AC140" s="6"/>
      <c r="AD140" s="6"/>
      <c r="AE140" s="4"/>
      <c r="AF140" s="4"/>
      <c r="AG140" s="4"/>
      <c r="AH140" s="4"/>
      <c r="AI140" s="4"/>
      <c r="AJ140" s="7"/>
    </row>
    <row r="141" spans="2:36" x14ac:dyDescent="0.35">
      <c r="B141" s="26">
        <v>5</v>
      </c>
      <c r="C141">
        <f t="shared" si="100"/>
        <v>34</v>
      </c>
      <c r="D141" s="10" t="str" cm="1">
        <f t="array" ref="D141">INDEX(D$21:D$45,H141)&amp;INDEX(U$21:U$45,H141)</f>
        <v>TuS Ottenheim 2 (11. LL-N)</v>
      </c>
      <c r="G141" s="1"/>
      <c r="H141">
        <f t="shared" si="99"/>
        <v>11</v>
      </c>
      <c r="J141" s="1"/>
      <c r="K141" s="2"/>
      <c r="L141" s="3"/>
      <c r="M141" s="3"/>
      <c r="N141" s="3"/>
      <c r="O141" s="9"/>
      <c r="W141" s="5"/>
      <c r="X141" s="5"/>
      <c r="Y141" s="5"/>
      <c r="Z141" s="5"/>
      <c r="AA141" s="5"/>
      <c r="AB141" s="5"/>
      <c r="AC141" s="6"/>
      <c r="AD141" s="6"/>
      <c r="AE141" s="4"/>
      <c r="AF141" s="4"/>
      <c r="AG141" s="4"/>
      <c r="AH141" s="4"/>
      <c r="AI141" s="4"/>
      <c r="AJ141" s="7"/>
    </row>
    <row r="142" spans="2:36" x14ac:dyDescent="0.35">
      <c r="B142" s="26">
        <v>6</v>
      </c>
      <c r="C142">
        <f t="shared" si="100"/>
        <v>35</v>
      </c>
      <c r="D142" s="10" t="str" cm="1">
        <f t="array" ref="D142">INDEX(D$21:D$45,H142)&amp;INDEX(U$21:U$45,H142)</f>
        <v>HG Müllheim/Neuenburg (12. LL-S)</v>
      </c>
      <c r="G142" s="1"/>
      <c r="H142">
        <f t="shared" si="99"/>
        <v>25</v>
      </c>
      <c r="J142" s="1"/>
      <c r="K142" s="2"/>
      <c r="L142" s="3"/>
      <c r="M142" s="3"/>
      <c r="N142" s="3"/>
      <c r="O142" s="9"/>
      <c r="W142" s="5"/>
      <c r="X142" s="5"/>
      <c r="Y142" s="5"/>
      <c r="Z142" s="5"/>
      <c r="AA142" s="5"/>
      <c r="AB142" s="5"/>
      <c r="AC142" s="6"/>
      <c r="AD142" s="6"/>
      <c r="AE142" s="4"/>
      <c r="AF142" s="4"/>
      <c r="AG142" s="4"/>
      <c r="AH142" s="4"/>
      <c r="AI142" s="4"/>
      <c r="AJ142" s="7"/>
    </row>
    <row r="143" spans="2:36" x14ac:dyDescent="0.35">
      <c r="B143" s="27">
        <v>7</v>
      </c>
      <c r="C143">
        <f t="shared" si="100"/>
        <v>36</v>
      </c>
      <c r="D143" s="10" t="str" cm="1">
        <f t="array" ref="D143">INDEX(D$21:D$45,H143)&amp;INDEX(U$21:U$45,H143)</f>
        <v>TuS Schutterwald 2 (12. LL-N)</v>
      </c>
      <c r="G143" s="1"/>
      <c r="H143">
        <f t="shared" si="99"/>
        <v>12</v>
      </c>
      <c r="J143" s="1"/>
      <c r="K143" s="2"/>
      <c r="L143" s="3"/>
      <c r="M143" s="3"/>
      <c r="N143" s="3"/>
      <c r="O143" s="9"/>
      <c r="W143" s="5"/>
      <c r="X143" s="5"/>
      <c r="Y143" s="5"/>
      <c r="Z143" s="5"/>
      <c r="AA143" s="5"/>
      <c r="AB143" s="5"/>
      <c r="AC143" s="6"/>
      <c r="AD143" s="6"/>
      <c r="AE143" s="4"/>
      <c r="AF143" s="4"/>
      <c r="AG143" s="4"/>
      <c r="AH143" s="4"/>
      <c r="AI143" s="4"/>
      <c r="AJ143" s="7"/>
    </row>
    <row r="144" spans="2:36" x14ac:dyDescent="0.35">
      <c r="B144" s="28">
        <f>MAX(B140:B143)</f>
        <v>7</v>
      </c>
      <c r="G144" s="1"/>
      <c r="H144" s="2"/>
      <c r="J144" s="1"/>
      <c r="K144" s="2"/>
      <c r="L144" s="3"/>
      <c r="M144" s="3"/>
      <c r="N144" s="3"/>
      <c r="O144" s="9"/>
      <c r="W144" s="5"/>
      <c r="X144" s="5"/>
      <c r="Y144" s="5"/>
      <c r="Z144" s="5"/>
      <c r="AA144" s="5"/>
      <c r="AB144" s="5"/>
      <c r="AC144" s="6"/>
      <c r="AD144" s="6"/>
      <c r="AE144" s="4"/>
      <c r="AF144" s="4"/>
      <c r="AG144" s="4"/>
      <c r="AH144" s="4"/>
      <c r="AI144" s="4"/>
      <c r="AJ144" s="7"/>
    </row>
    <row r="145" spans="2:36" x14ac:dyDescent="0.35">
      <c r="G145" s="1"/>
      <c r="H145" s="2"/>
      <c r="J145" s="1"/>
      <c r="K145" s="2"/>
      <c r="L145" s="3"/>
      <c r="M145" s="3"/>
      <c r="N145" s="3"/>
      <c r="O145" s="9"/>
      <c r="W145" s="5"/>
      <c r="X145" s="5"/>
      <c r="Y145" s="5"/>
      <c r="Z145" s="5"/>
      <c r="AA145" s="5"/>
      <c r="AB145" s="5"/>
      <c r="AC145" s="6"/>
      <c r="AD145" s="6"/>
      <c r="AE145" s="4"/>
      <c r="AF145" s="4"/>
      <c r="AG145" s="4"/>
      <c r="AH145" s="4"/>
      <c r="AI145" s="4"/>
      <c r="AJ145" s="7"/>
    </row>
    <row r="146" spans="2:36" x14ac:dyDescent="0.35">
      <c r="B146" s="8" t="s">
        <v>115</v>
      </c>
      <c r="G146" s="1"/>
      <c r="H146" s="2"/>
      <c r="J146" s="1"/>
      <c r="K146" s="2"/>
      <c r="L146" s="3"/>
      <c r="M146" s="3"/>
      <c r="N146" s="3"/>
      <c r="O146" s="9"/>
      <c r="W146" s="5"/>
      <c r="X146" s="5"/>
      <c r="Y146" s="5"/>
      <c r="Z146" s="5"/>
      <c r="AA146" s="5"/>
      <c r="AB146" s="5"/>
      <c r="AC146" s="5"/>
      <c r="AD146" s="6"/>
      <c r="AE146" s="4"/>
      <c r="AF146" s="4"/>
      <c r="AG146" s="4"/>
      <c r="AH146" s="4"/>
      <c r="AI146" s="4"/>
      <c r="AJ146" s="7"/>
    </row>
    <row r="147" spans="2:36" x14ac:dyDescent="0.35">
      <c r="C147" s="25">
        <v>1</v>
      </c>
      <c r="D147" t="str" cm="1">
        <f t="array" ref="D147">INDEX(D47:D53,$C147)</f>
        <v>HR Rastatt/Niederbühl</v>
      </c>
      <c r="E147" t="str" cm="1">
        <f t="array" ref="E147">INDEX(U47:U53,$C147)</f>
        <v xml:space="preserve"> (1. RA)</v>
      </c>
      <c r="G147" s="1"/>
      <c r="H147" s="2"/>
      <c r="J147" s="1"/>
      <c r="K147" s="2"/>
      <c r="L147" s="3" cm="1">
        <f t="array" ref="L147">INDEX(L47:L53,$C147)</f>
        <v>2</v>
      </c>
      <c r="M147" s="3" cm="1">
        <f t="array" ref="M147">INDEX(M47:M53,$C147)</f>
        <v>9</v>
      </c>
      <c r="N147" s="3" cm="1">
        <f t="array" ref="N147">INDEX(N47:N53,$C147)</f>
        <v>29.5</v>
      </c>
      <c r="O147" s="9">
        <f t="shared" ref="O147:O150" si="101">((IF(C147=0,0,100-C147)*10000+INT(4000*L147))*10000+INT(100*M147+5000))*10000+INT(100*N147)</f>
        <v>99800059002950</v>
      </c>
      <c r="P147">
        <f>RANK(O147,O$147:O$150)</f>
        <v>1</v>
      </c>
      <c r="R147">
        <v>1</v>
      </c>
      <c r="W147" s="5"/>
      <c r="X147" s="5"/>
      <c r="Y147" s="5"/>
      <c r="Z147" s="5"/>
      <c r="AA147" s="5"/>
      <c r="AB147" s="5"/>
      <c r="AC147" s="5"/>
      <c r="AD147" s="6"/>
      <c r="AE147" s="4"/>
      <c r="AF147" s="4"/>
      <c r="AG147" s="4"/>
      <c r="AH147" s="4"/>
      <c r="AI147" s="4"/>
      <c r="AJ147" s="7"/>
    </row>
    <row r="148" spans="2:36" x14ac:dyDescent="0.35">
      <c r="C148" s="25">
        <v>1</v>
      </c>
      <c r="D148" t="str" cm="1">
        <f t="array" ref="D148">INDEX(D55:D63,$C148)</f>
        <v>HSG Ortenau Süd</v>
      </c>
      <c r="E148" t="str" cm="1">
        <f t="array" ref="E148">INDEX(U55:U63,$C148)</f>
        <v xml:space="preserve"> (1. OG/SW)</v>
      </c>
      <c r="G148" s="1"/>
      <c r="H148" s="2"/>
      <c r="J148" s="1"/>
      <c r="K148" s="2"/>
      <c r="L148" s="3" cm="1">
        <f t="array" ref="L148">INDEX(L55:L63,$C148)</f>
        <v>1.5</v>
      </c>
      <c r="M148" s="3" cm="1">
        <f t="array" ref="M148">INDEX(M55:M63,$C148)</f>
        <v>3.5</v>
      </c>
      <c r="N148" s="3" cm="1">
        <f t="array" ref="N148">INDEX(N55:N63,$C148)</f>
        <v>25.625</v>
      </c>
      <c r="O148" s="9">
        <f t="shared" si="101"/>
        <v>99600053502562</v>
      </c>
      <c r="P148">
        <f t="shared" ref="P148:P150" si="102">RANK(O148,O$147:O$150)</f>
        <v>4</v>
      </c>
      <c r="R148">
        <v>2</v>
      </c>
      <c r="W148" s="5"/>
      <c r="X148" s="5"/>
      <c r="Y148" s="5"/>
      <c r="Z148" s="5"/>
      <c r="AA148" s="5"/>
      <c r="AB148" s="5"/>
      <c r="AC148" s="5"/>
      <c r="AD148" s="6"/>
      <c r="AE148" s="4"/>
      <c r="AF148" s="4"/>
      <c r="AG148" s="4"/>
      <c r="AH148" s="4"/>
      <c r="AI148" s="4"/>
      <c r="AJ148" s="7"/>
    </row>
    <row r="149" spans="2:36" x14ac:dyDescent="0.35">
      <c r="C149" s="25">
        <v>1</v>
      </c>
      <c r="D149" t="str" cm="1">
        <f t="array" ref="D149">INDEX(D66:D75,$C149)</f>
        <v>SF Eintr. Freiburg 2</v>
      </c>
      <c r="E149" t="str" cm="1">
        <f t="array" ref="E149">INDEX(U66:U75,$C149)</f>
        <v xml:space="preserve"> (1. FR/OR)</v>
      </c>
      <c r="G149" s="1"/>
      <c r="H149" s="2"/>
      <c r="J149" s="1"/>
      <c r="K149" s="2"/>
      <c r="L149" s="3" cm="1">
        <f t="array" ref="L149">INDEX(L66:L75,$C149)</f>
        <v>1.6666666666666667</v>
      </c>
      <c r="M149" s="3" cm="1">
        <f t="array" ref="M149">INDEX(M66:M75,$C149)</f>
        <v>6.333333333333333</v>
      </c>
      <c r="N149" s="3" cm="1">
        <f t="array" ref="N149">INDEX(N66:N75,$C149)</f>
        <v>28</v>
      </c>
      <c r="O149" s="9">
        <f t="shared" si="101"/>
        <v>99666656332800</v>
      </c>
      <c r="P149">
        <f t="shared" si="102"/>
        <v>3</v>
      </c>
      <c r="R149">
        <v>3</v>
      </c>
      <c r="W149" s="5"/>
      <c r="X149" s="5"/>
      <c r="Y149" s="5"/>
      <c r="Z149" s="5"/>
      <c r="AA149" s="5"/>
      <c r="AB149" s="5"/>
      <c r="AC149" s="5"/>
      <c r="AD149" s="6"/>
      <c r="AE149" s="4"/>
      <c r="AF149" s="4"/>
      <c r="AG149" s="4"/>
      <c r="AH149" s="4"/>
      <c r="AI149" s="4"/>
      <c r="AJ149" s="7"/>
    </row>
    <row r="150" spans="2:36" x14ac:dyDescent="0.35">
      <c r="C150" s="25">
        <v>1</v>
      </c>
      <c r="D150" t="str" cm="1">
        <f t="array" ref="D150">INDEX(D77:D87,$C150)</f>
        <v>TuS Steißlingen 3</v>
      </c>
      <c r="E150" t="str" cm="1">
        <f t="array" ref="E150">INDEX(U77:U87,$C150)</f>
        <v xml:space="preserve"> (1. He/Bo)</v>
      </c>
      <c r="G150" s="1"/>
      <c r="H150" s="2"/>
      <c r="J150" s="1"/>
      <c r="K150" s="2"/>
      <c r="L150" s="3" cm="1">
        <f t="array" ref="L150">INDEX(L77:L87,$C150)</f>
        <v>2</v>
      </c>
      <c r="M150" s="3" cm="1">
        <f t="array" ref="M150">INDEX(M77:M87,$C150)</f>
        <v>8.4</v>
      </c>
      <c r="N150" s="3" cm="1">
        <f t="array" ref="N150">INDEX(N77:N87,$C150)</f>
        <v>28.6</v>
      </c>
      <c r="O150" s="9">
        <f t="shared" si="101"/>
        <v>99800058402860</v>
      </c>
      <c r="P150">
        <f t="shared" si="102"/>
        <v>2</v>
      </c>
      <c r="R150">
        <v>4</v>
      </c>
      <c r="W150" s="5"/>
      <c r="X150" s="5"/>
      <c r="Y150" s="5"/>
      <c r="Z150" s="5"/>
      <c r="AA150" s="5"/>
      <c r="AB150" s="5"/>
      <c r="AC150" s="5"/>
      <c r="AD150" s="6"/>
      <c r="AE150" s="4"/>
      <c r="AF150" s="4"/>
      <c r="AG150" s="4"/>
      <c r="AH150" s="4"/>
      <c r="AI150" s="4"/>
      <c r="AJ150" s="7"/>
    </row>
    <row r="151" spans="2:36" x14ac:dyDescent="0.35">
      <c r="G151" s="1"/>
      <c r="H151" s="2"/>
      <c r="J151" s="1"/>
      <c r="K151" s="2"/>
      <c r="L151" s="3"/>
      <c r="M151" s="3"/>
      <c r="N151" s="3"/>
      <c r="O151" s="9"/>
      <c r="W151" s="5"/>
      <c r="X151" s="5"/>
      <c r="Y151" s="5"/>
      <c r="Z151" s="5"/>
      <c r="AA151" s="5"/>
      <c r="AB151" s="5"/>
      <c r="AC151" s="5"/>
      <c r="AD151" s="6"/>
      <c r="AE151" s="4"/>
      <c r="AF151" s="4"/>
      <c r="AG151" s="4"/>
      <c r="AH151" s="4"/>
      <c r="AI151" s="4"/>
      <c r="AJ151" s="7"/>
    </row>
    <row r="152" spans="2:36" x14ac:dyDescent="0.35">
      <c r="C152">
        <v>1</v>
      </c>
      <c r="D152" t="str" cm="1">
        <f t="array" ref="D152">INDEX(D$147:D$150,H152)</f>
        <v>HR Rastatt/Niederbühl</v>
      </c>
      <c r="E152" t="str" cm="1">
        <f t="array" ref="E152">INDEX(E$147:E$150,H152)</f>
        <v xml:space="preserve"> (1. RA)</v>
      </c>
      <c r="G152" s="1"/>
      <c r="H152">
        <f>VLOOKUP(C152,P$147:R$150,3,FALSE)</f>
        <v>1</v>
      </c>
      <c r="J152" s="1"/>
      <c r="K152" s="2"/>
      <c r="L152" s="3"/>
      <c r="M152" s="3"/>
      <c r="N152" s="3"/>
      <c r="O152" s="9"/>
      <c r="W152" s="5"/>
      <c r="X152" s="5"/>
      <c r="Y152" s="5"/>
      <c r="Z152" s="5"/>
      <c r="AA152" s="5"/>
      <c r="AB152" s="5"/>
      <c r="AC152" s="5"/>
      <c r="AD152" s="6"/>
      <c r="AE152" s="4"/>
      <c r="AF152" s="4"/>
      <c r="AG152" s="4"/>
      <c r="AH152" s="4"/>
      <c r="AI152" s="4"/>
      <c r="AJ152" s="7"/>
    </row>
    <row r="153" spans="2:36" x14ac:dyDescent="0.35">
      <c r="C153">
        <v>2</v>
      </c>
      <c r="D153" t="str" cm="1">
        <f t="array" ref="D153">INDEX(D$147:D$150,H153)</f>
        <v>TuS Steißlingen 3</v>
      </c>
      <c r="E153" t="str" cm="1">
        <f t="array" ref="E153">INDEX(E$147:E$150,H153)</f>
        <v xml:space="preserve"> (1. He/Bo)</v>
      </c>
      <c r="G153" s="1"/>
      <c r="H153">
        <f t="shared" ref="H153:H155" si="103">VLOOKUP(C153,P$147:R$150,3,FALSE)</f>
        <v>4</v>
      </c>
      <c r="J153" s="1"/>
      <c r="K153" s="2"/>
      <c r="L153" s="3"/>
      <c r="M153" s="3"/>
      <c r="N153" s="3"/>
      <c r="O153" s="9"/>
      <c r="W153" s="5"/>
      <c r="X153" s="5"/>
      <c r="Y153" s="5"/>
      <c r="Z153" s="5"/>
      <c r="AA153" s="5"/>
      <c r="AB153" s="5"/>
      <c r="AC153" s="5"/>
      <c r="AD153" s="6"/>
      <c r="AE153" s="4"/>
      <c r="AF153" s="4"/>
      <c r="AG153" s="4"/>
      <c r="AH153" s="4"/>
      <c r="AI153" s="4"/>
      <c r="AJ153" s="7"/>
    </row>
    <row r="154" spans="2:36" x14ac:dyDescent="0.35">
      <c r="C154">
        <v>3</v>
      </c>
      <c r="D154" t="str" cm="1">
        <f t="array" ref="D154">INDEX(D$147:D$150,H154)</f>
        <v>SF Eintr. Freiburg 2</v>
      </c>
      <c r="E154" t="str" cm="1">
        <f t="array" ref="E154">INDEX(E$147:E$150,H154)</f>
        <v xml:space="preserve"> (1. FR/OR)</v>
      </c>
      <c r="G154" s="1"/>
      <c r="H154">
        <f t="shared" si="103"/>
        <v>3</v>
      </c>
      <c r="J154" s="1"/>
      <c r="K154" s="2"/>
      <c r="L154" s="3"/>
      <c r="M154" s="3"/>
      <c r="N154" s="3"/>
      <c r="O154" s="9"/>
      <c r="W154" s="5"/>
      <c r="X154" s="5"/>
      <c r="Y154" s="5"/>
      <c r="Z154" s="5"/>
      <c r="AA154" s="5"/>
      <c r="AB154" s="5"/>
      <c r="AC154" s="5"/>
      <c r="AD154" s="6"/>
      <c r="AE154" s="4"/>
      <c r="AF154" s="4"/>
      <c r="AG154" s="4"/>
      <c r="AH154" s="4"/>
      <c r="AI154" s="4"/>
      <c r="AJ154" s="7"/>
    </row>
    <row r="155" spans="2:36" x14ac:dyDescent="0.35">
      <c r="C155">
        <v>4</v>
      </c>
      <c r="D155" t="str" cm="1">
        <f t="array" ref="D155">INDEX(D$147:D$150,H155)</f>
        <v>HSG Ortenau Süd</v>
      </c>
      <c r="E155" t="str" cm="1">
        <f t="array" ref="E155">INDEX(E$147:E$150,H155)</f>
        <v xml:space="preserve"> (1. OG/SW)</v>
      </c>
      <c r="G155" s="1"/>
      <c r="H155">
        <f t="shared" si="103"/>
        <v>2</v>
      </c>
      <c r="J155" s="1"/>
      <c r="K155" s="2"/>
      <c r="L155" s="3"/>
      <c r="M155" s="3"/>
      <c r="N155" s="3"/>
      <c r="O155" s="9"/>
      <c r="W155" s="5"/>
      <c r="X155" s="5"/>
      <c r="Y155" s="5"/>
      <c r="Z155" s="5"/>
      <c r="AA155" s="5"/>
      <c r="AB155" s="5"/>
      <c r="AC155" s="5"/>
      <c r="AD155" s="6"/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W156" s="5"/>
      <c r="X156" s="5"/>
      <c r="Y156" s="5"/>
      <c r="Z156" s="5"/>
      <c r="AA156" s="5"/>
      <c r="AB156" s="5"/>
      <c r="AC156" s="5"/>
      <c r="AD156" s="6"/>
      <c r="AE156" s="4"/>
      <c r="AF156" s="4"/>
      <c r="AG156" s="4"/>
      <c r="AH156" s="4"/>
      <c r="AI156" s="4"/>
      <c r="AJ156" s="7"/>
    </row>
    <row r="157" spans="2:36" x14ac:dyDescent="0.35">
      <c r="B157" s="8" t="s">
        <v>175</v>
      </c>
      <c r="M157" s="3"/>
      <c r="N157" s="3"/>
      <c r="O157" s="9"/>
      <c r="W157" s="5"/>
      <c r="X157" s="5"/>
      <c r="Y157" s="5"/>
      <c r="Z157" s="5"/>
      <c r="AA157" s="5"/>
      <c r="AB157" s="5"/>
      <c r="AC157" s="5"/>
      <c r="AD157" s="6"/>
      <c r="AE157" s="4"/>
      <c r="AF157" s="4"/>
      <c r="AG157" s="4"/>
      <c r="AH157" s="4"/>
      <c r="AI157" s="4"/>
      <c r="AJ157" s="7"/>
    </row>
    <row r="158" spans="2:36" x14ac:dyDescent="0.35">
      <c r="C158">
        <v>1</v>
      </c>
      <c r="D158" t="str" cm="1">
        <f t="array" ref="D158">INDEX(D$47:D$896,$H158)&amp;INDEX(U$47:U$896,$H158)</f>
        <v>HSG Ortenau Süd (1. OG/SW)</v>
      </c>
      <c r="H158">
        <f>VLOOKUP(C158,Q$47:R$64,2,FALSE)</f>
        <v>9</v>
      </c>
      <c r="K158" cm="1">
        <f t="array" ref="K158">INDEX(T$47:T$896,$H158)</f>
        <v>1</v>
      </c>
      <c r="L158" t="str" cm="1">
        <f t="array" ref="L158">INDEX(S$47:S$896,$H158)</f>
        <v>OG/SW</v>
      </c>
    </row>
    <row r="159" spans="2:36" x14ac:dyDescent="0.35">
      <c r="C159">
        <v>2</v>
      </c>
      <c r="D159" t="str" cm="1">
        <f t="array" ref="D159">INDEX(D$47:D$896,$H159)&amp;INDEX(U$47:U$896,$H159)</f>
        <v>TuS Altenheim 2 (2. OG/SW)</v>
      </c>
      <c r="H159">
        <f t="shared" ref="H159:H168" si="104">VLOOKUP(C159,Q$47:R$64,2,FALSE)</f>
        <v>10</v>
      </c>
      <c r="K159" cm="1">
        <f t="array" ref="K159">INDEX(T$47:T$896,$H159)</f>
        <v>2</v>
      </c>
      <c r="L159" t="str" cm="1">
        <f t="array" ref="L159">INDEX(S$47:S$896,$H159)</f>
        <v>OG/SW</v>
      </c>
    </row>
    <row r="160" spans="2:36" x14ac:dyDescent="0.35">
      <c r="C160">
        <v>3</v>
      </c>
      <c r="D160" t="str" cm="1">
        <f t="array" ref="D160">INDEX(D$47:D$896,$H160)&amp;INDEX(U$47:U$896,$H160)</f>
        <v>SG Scutro 2 (3. OG/SW)</v>
      </c>
      <c r="H160">
        <f t="shared" si="104"/>
        <v>11</v>
      </c>
      <c r="K160" cm="1">
        <f t="array" ref="K160">INDEX(T$47:T$896,$H160)</f>
        <v>3</v>
      </c>
      <c r="L160" t="str" cm="1">
        <f t="array" ref="L160">INDEX(S$47:S$896,$H160)</f>
        <v>OG/SW</v>
      </c>
    </row>
    <row r="161" spans="2:12" x14ac:dyDescent="0.35">
      <c r="C161">
        <v>4</v>
      </c>
      <c r="D161" t="str" cm="1">
        <f t="array" ref="D161">INDEX(D$47:D$896,$H161)&amp;INDEX(U$47:U$896,$H161)</f>
        <v>TV Friesenheim (4. OG/SW)</v>
      </c>
      <c r="H161">
        <f t="shared" si="104"/>
        <v>12</v>
      </c>
      <c r="K161" cm="1">
        <f t="array" ref="K161">INDEX(T$47:T$896,$H161)</f>
        <v>4</v>
      </c>
      <c r="L161" t="str" cm="1">
        <f t="array" ref="L161">INDEX(S$47:S$896,$H161)</f>
        <v>OG/SW</v>
      </c>
    </row>
    <row r="162" spans="2:12" x14ac:dyDescent="0.35">
      <c r="C162">
        <v>5</v>
      </c>
      <c r="D162" t="str" cm="1">
        <f t="array" ref="D162">INDEX(D$47:D$896,$H162)&amp;INDEX(U$47:U$896,$H162)</f>
        <v>TuS Helmlingen 2 (4. RA)</v>
      </c>
      <c r="H162">
        <f t="shared" si="104"/>
        <v>4</v>
      </c>
      <c r="K162" cm="1">
        <f t="array" ref="K162">INDEX(T$47:T$896,$H162)</f>
        <v>4</v>
      </c>
      <c r="L162" t="str" cm="1">
        <f t="array" ref="L162">INDEX(S$47:S$896,$H162)</f>
        <v>RA</v>
      </c>
    </row>
    <row r="163" spans="2:12" x14ac:dyDescent="0.35">
      <c r="C163">
        <v>6</v>
      </c>
      <c r="D163" t="str" cm="1">
        <f t="array" ref="D163">INDEX(D$47:D$896,$H163)&amp;INDEX(U$47:U$896,$H163)</f>
        <v>SG Hornberg/Lauterbach/Triberg (5. OG/SW)</v>
      </c>
      <c r="H163">
        <f t="shared" si="104"/>
        <v>13</v>
      </c>
      <c r="K163" cm="1">
        <f t="array" ref="K163">INDEX(T$47:T$896,$H163)</f>
        <v>5</v>
      </c>
      <c r="L163" t="str" cm="1">
        <f t="array" ref="L163">INDEX(S$47:S$896,$H163)</f>
        <v>OG/SW</v>
      </c>
    </row>
    <row r="164" spans="2:12" x14ac:dyDescent="0.35">
      <c r="C164">
        <v>7</v>
      </c>
      <c r="D164" t="str" cm="1">
        <f t="array" ref="D164">INDEX(D$47:D$896,$H164)&amp;INDEX(U$47:U$896,$H164)</f>
        <v>SG Gengenbach/Unterharmersbach (6. OG/SW)</v>
      </c>
      <c r="H164">
        <f t="shared" si="104"/>
        <v>14</v>
      </c>
      <c r="K164" cm="1">
        <f t="array" ref="K164">INDEX(T$47:T$896,$H164)</f>
        <v>6</v>
      </c>
      <c r="L164" t="str" cm="1">
        <f t="array" ref="L164">INDEX(S$47:S$896,$H164)</f>
        <v>OG/SW</v>
      </c>
    </row>
    <row r="165" spans="2:12" x14ac:dyDescent="0.35">
      <c r="C165">
        <v>8</v>
      </c>
      <c r="D165" t="str" cm="1">
        <f t="array" ref="D165">INDEX(D$47:D$896,$H165)&amp;INDEX(U$47:U$896,$H165)</f>
        <v>SG Gutach/Wolfach 2 (7. OG/SW)</v>
      </c>
      <c r="H165">
        <f t="shared" si="104"/>
        <v>15</v>
      </c>
      <c r="K165" cm="1">
        <f t="array" ref="K165">INDEX(T$47:T$896,$H165)</f>
        <v>7</v>
      </c>
      <c r="L165" t="str" cm="1">
        <f t="array" ref="L165">INDEX(S$47:S$896,$H165)</f>
        <v>OG/SW</v>
      </c>
    </row>
    <row r="166" spans="2:12" x14ac:dyDescent="0.35">
      <c r="C166">
        <v>9</v>
      </c>
      <c r="D166" t="str" cm="1">
        <f t="array" ref="D166">INDEX(D$47:D$896,$H166)&amp;INDEX(U$47:U$896,$H166)</f>
        <v>HSG Hanauerland 2 (8. OG/SW)</v>
      </c>
      <c r="H166">
        <f t="shared" si="104"/>
        <v>16</v>
      </c>
      <c r="K166" cm="1">
        <f t="array" ref="K166">INDEX(T$47:T$896,$H166)</f>
        <v>8</v>
      </c>
      <c r="L166" t="str" cm="1">
        <f t="array" ref="L166">INDEX(S$47:S$896,$H166)</f>
        <v>OG/SW</v>
      </c>
    </row>
    <row r="167" spans="2:12" x14ac:dyDescent="0.35">
      <c r="C167">
        <v>10</v>
      </c>
      <c r="D167" t="str" cm="1">
        <f t="array" ref="D167">INDEX(D$47:D$896,$H167)&amp;INDEX(U$47:U$896,$H167)</f>
        <v>HSG Meißenheim/Nonnenweier 2 (9. OG/SW)</v>
      </c>
      <c r="H167">
        <f t="shared" si="104"/>
        <v>17</v>
      </c>
      <c r="K167" cm="1">
        <f t="array" ref="K167">INDEX(T$47:T$896,$H167)</f>
        <v>9</v>
      </c>
      <c r="L167" t="str" cm="1">
        <f t="array" ref="L167">INDEX(S$47:S$896,$H167)</f>
        <v>OG/SW</v>
      </c>
    </row>
    <row r="168" spans="2:12" x14ac:dyDescent="0.35">
      <c r="C168">
        <v>11</v>
      </c>
      <c r="D168" t="str" cm="1">
        <f t="array" ref="D168">INDEX(D$47:D$896,$H168)&amp;INDEX(U$47:U$896,$H168)</f>
        <v>ETSV Offenburg (10. OG/SW)</v>
      </c>
      <c r="H168">
        <f t="shared" si="104"/>
        <v>18</v>
      </c>
      <c r="K168" cm="1">
        <f t="array" ref="K168">INDEX(T$47:T$896,$H168)</f>
        <v>10</v>
      </c>
      <c r="L168" t="str" cm="1">
        <f t="array" ref="L168">INDEX(S$47:S$896,$H168)</f>
        <v>OG/SW</v>
      </c>
    </row>
    <row r="169" spans="2:12" x14ac:dyDescent="0.35">
      <c r="C169">
        <v>12</v>
      </c>
      <c r="D169" t="str" cm="1">
        <f t="array" ref="D169">INDEX(D$89:D$896,$H169)&amp;INDEX(U$89:U$896,$H169)</f>
        <v>ASV Ottenhöfen 2 (1. RA/BL)</v>
      </c>
      <c r="H169">
        <f>VLOOKUP(1,Q$89:R$94,2,FALSE)</f>
        <v>1</v>
      </c>
      <c r="K169" cm="1">
        <f t="array" ref="K169">INDEX(T$89:T$896,$H169)</f>
        <v>1</v>
      </c>
      <c r="L169" t="str" cm="1">
        <f t="array" ref="L169">INDEX(S$89:S$896,$H169)</f>
        <v>RA/BL</v>
      </c>
    </row>
    <row r="171" spans="2:12" x14ac:dyDescent="0.35">
      <c r="B171" s="8" t="s">
        <v>137</v>
      </c>
    </row>
    <row r="172" spans="2:12" x14ac:dyDescent="0.35">
      <c r="C172">
        <v>1</v>
      </c>
      <c r="D172" t="str">
        <f t="shared" ref="D172:D181" si="105">D66&amp;U66</f>
        <v>SF Eintr. Freiburg 2 (1. FR/OR)</v>
      </c>
    </row>
    <row r="173" spans="2:12" x14ac:dyDescent="0.35">
      <c r="C173">
        <v>2</v>
      </c>
      <c r="D173" t="str">
        <f t="shared" si="105"/>
        <v>TV Todtnau (2. FR/OR)</v>
      </c>
    </row>
    <row r="174" spans="2:12" x14ac:dyDescent="0.35">
      <c r="C174">
        <v>3</v>
      </c>
      <c r="D174" t="str">
        <f t="shared" si="105"/>
        <v>Freiburger TS 1844 (3. FR/OR)</v>
      </c>
    </row>
    <row r="175" spans="2:12" x14ac:dyDescent="0.35">
      <c r="C175">
        <v>4</v>
      </c>
      <c r="D175" t="str">
        <f t="shared" si="105"/>
        <v>HC Karsau (4. FR/OR)</v>
      </c>
    </row>
    <row r="176" spans="2:12" x14ac:dyDescent="0.35">
      <c r="C176">
        <v>5</v>
      </c>
      <c r="D176" t="str">
        <f t="shared" si="105"/>
        <v>SG Kenzingen/Herbolzheim/Emmendingen (5. FR/OR)</v>
      </c>
    </row>
    <row r="177" spans="3:4" x14ac:dyDescent="0.35">
      <c r="C177">
        <v>6</v>
      </c>
      <c r="D177" t="str">
        <f t="shared" si="105"/>
        <v>SG TG Altdorf/DJK Ettenheim 2 (6. FR/OR)</v>
      </c>
    </row>
    <row r="178" spans="3:4" x14ac:dyDescent="0.35">
      <c r="C178">
        <v>7</v>
      </c>
      <c r="D178" t="str">
        <f t="shared" si="105"/>
        <v>SG Köndringen/Teningen (7. FR/OR)</v>
      </c>
    </row>
    <row r="179" spans="3:4" x14ac:dyDescent="0.35">
      <c r="C179">
        <v>8</v>
      </c>
      <c r="D179" t="str">
        <f t="shared" si="105"/>
        <v>SG ESV/TVSTG Freiburg (8. FR/OR)</v>
      </c>
    </row>
    <row r="180" spans="3:4" x14ac:dyDescent="0.35">
      <c r="C180">
        <v>9</v>
      </c>
      <c r="D180" t="str">
        <f t="shared" si="105"/>
        <v>HSV Schopfheim (9. FR/OR)</v>
      </c>
    </row>
    <row r="181" spans="3:4" x14ac:dyDescent="0.35">
      <c r="C181">
        <v>10</v>
      </c>
      <c r="D181" t="str">
        <f t="shared" si="105"/>
        <v>HSG Dreiland 2 (10. FR/OR)</v>
      </c>
    </row>
    <row r="182" spans="3:4" x14ac:dyDescent="0.35">
      <c r="C182">
        <v>11</v>
      </c>
      <c r="D182" t="str">
        <f>D96&amp;U96</f>
        <v>Regio-Hummeln (1. BzL)</v>
      </c>
    </row>
    <row r="183" spans="3:4" x14ac:dyDescent="0.35">
      <c r="C183">
        <v>12</v>
      </c>
      <c r="D183" t="str">
        <f t="shared" ref="D183:D191" si="106">D97&amp;U97</f>
        <v>TuS Oberhausen (2. BzL)</v>
      </c>
    </row>
    <row r="184" spans="3:4" x14ac:dyDescent="0.35">
      <c r="C184">
        <v>13</v>
      </c>
      <c r="D184" t="str">
        <f t="shared" si="106"/>
        <v>SG Waldkirch/Denzlingen 2 (3. BzL)</v>
      </c>
    </row>
    <row r="185" spans="3:4" x14ac:dyDescent="0.35">
      <c r="C185">
        <v>14</v>
      </c>
      <c r="D185" t="str">
        <f t="shared" si="106"/>
        <v>TSV Alemannia Freiburg-Zähringen 2 (4. BzL)</v>
      </c>
    </row>
    <row r="186" spans="3:4" x14ac:dyDescent="0.35">
      <c r="C186">
        <v>15</v>
      </c>
      <c r="D186" t="str">
        <f t="shared" si="106"/>
        <v>HSG Freiburg 4 (5. BzL)</v>
      </c>
    </row>
    <row r="187" spans="3:4" x14ac:dyDescent="0.35">
      <c r="C187">
        <v>16</v>
      </c>
      <c r="D187" t="str">
        <f t="shared" si="106"/>
        <v>TSV March 2 (6. BzL)</v>
      </c>
    </row>
    <row r="188" spans="3:4" x14ac:dyDescent="0.35">
      <c r="C188">
        <v>17</v>
      </c>
      <c r="D188" t="str">
        <f t="shared" si="106"/>
        <v>HC Karsau 2 (7. BzL)</v>
      </c>
    </row>
    <row r="189" spans="3:4" x14ac:dyDescent="0.35">
      <c r="C189">
        <v>18</v>
      </c>
      <c r="D189" t="str">
        <f t="shared" si="106"/>
        <v>TV Bötzingen (8. BzL)</v>
      </c>
    </row>
    <row r="190" spans="3:4" x14ac:dyDescent="0.35">
      <c r="C190">
        <v>19</v>
      </c>
      <c r="D190" t="str">
        <f t="shared" si="106"/>
        <v>Freiburger TS 1844 2 (9. BzL)</v>
      </c>
    </row>
    <row r="191" spans="3:4" x14ac:dyDescent="0.35">
      <c r="C191">
        <v>20</v>
      </c>
      <c r="D191" t="str">
        <f t="shared" si="106"/>
        <v>TV Zell (10. BzL)</v>
      </c>
    </row>
    <row r="193" spans="2:15" x14ac:dyDescent="0.35">
      <c r="B193" s="8" t="s">
        <v>114</v>
      </c>
      <c r="G193" s="1"/>
      <c r="H193" s="2"/>
      <c r="J193" s="1"/>
      <c r="K193" s="2"/>
      <c r="L193" s="3"/>
    </row>
    <row r="194" spans="2:15" x14ac:dyDescent="0.35">
      <c r="C194">
        <v>1</v>
      </c>
      <c r="D194" t="str" cm="1">
        <f t="array" ref="D194">INDEX(D$47:D$75,$H194)&amp;INDEX(U$47:U$75,$H194)</f>
        <v>SF Eintr. Freiburg 2 (1. FR/OR)</v>
      </c>
      <c r="H194">
        <f t="shared" ref="H194:H205" si="107">VLOOKUP(C194,P$47:R$75,3,FALSE)</f>
        <v>20</v>
      </c>
      <c r="K194" cm="1">
        <f t="array" ref="K194">INDEX(T$47:T$75,$H194)</f>
        <v>1</v>
      </c>
      <c r="L194" t="str" cm="1">
        <f t="array" ref="L194">INDEX(S$47:S$75,$H194)</f>
        <v>FR/OR</v>
      </c>
      <c r="M194">
        <f>IF($L194="FR/OR",1,0)+M193</f>
        <v>1</v>
      </c>
      <c r="O194">
        <f>IF($L194="FR/OR",0,1)+O193</f>
        <v>0</v>
      </c>
    </row>
    <row r="195" spans="2:15" x14ac:dyDescent="0.35">
      <c r="C195">
        <v>2</v>
      </c>
      <c r="D195" t="str" cm="1">
        <f t="array" ref="D195">INDEX(D$47:D$75,$H195)&amp;INDEX(U$47:U$75,$H195)</f>
        <v>HSG Ortenau Süd (1. OG/SW)</v>
      </c>
      <c r="H195">
        <f t="shared" si="107"/>
        <v>9</v>
      </c>
      <c r="K195" cm="1">
        <f t="array" ref="K195">INDEX(T$47:T$75,$H195)</f>
        <v>1</v>
      </c>
      <c r="L195" t="str" cm="1">
        <f t="array" ref="L195">INDEX(S$47:S$75,$H195)</f>
        <v>OG/SW</v>
      </c>
      <c r="M195">
        <f t="shared" ref="M195:M205" si="108">IF($L195="FR/OR",1,0)+M194</f>
        <v>1</v>
      </c>
      <c r="O195">
        <f t="shared" ref="O195:O205" si="109">IF($L195="FR/OR",0,1)+O194</f>
        <v>1</v>
      </c>
    </row>
    <row r="196" spans="2:15" x14ac:dyDescent="0.35">
      <c r="C196">
        <v>3</v>
      </c>
      <c r="D196" t="str" cm="1">
        <f t="array" ref="D196">INDEX(D$47:D$75,$H196)&amp;INDEX(U$47:U$75,$H196)</f>
        <v>TV Todtnau (2. FR/OR)</v>
      </c>
      <c r="H196">
        <f t="shared" si="107"/>
        <v>21</v>
      </c>
      <c r="K196" cm="1">
        <f t="array" ref="K196">INDEX(T$47:T$75,$H196)</f>
        <v>2</v>
      </c>
      <c r="L196" t="str" cm="1">
        <f t="array" ref="L196">INDEX(S$47:S$75,$H196)</f>
        <v>FR/OR</v>
      </c>
      <c r="M196">
        <f t="shared" si="108"/>
        <v>2</v>
      </c>
      <c r="O196">
        <f t="shared" si="109"/>
        <v>1</v>
      </c>
    </row>
    <row r="197" spans="2:15" x14ac:dyDescent="0.35">
      <c r="C197">
        <v>4</v>
      </c>
      <c r="D197" t="str" cm="1">
        <f t="array" ref="D197">INDEX(D$47:D$75,$H197)&amp;INDEX(U$47:U$75,$H197)</f>
        <v>TuS Altenheim 2 (2. OG/SW)</v>
      </c>
      <c r="H197">
        <f t="shared" si="107"/>
        <v>10</v>
      </c>
      <c r="K197" cm="1">
        <f t="array" ref="K197">INDEX(T$47:T$75,$H197)</f>
        <v>2</v>
      </c>
      <c r="L197" t="str" cm="1">
        <f t="array" ref="L197">INDEX(S$47:S$75,$H197)</f>
        <v>OG/SW</v>
      </c>
      <c r="M197">
        <f t="shared" si="108"/>
        <v>2</v>
      </c>
      <c r="O197">
        <f t="shared" si="109"/>
        <v>2</v>
      </c>
    </row>
    <row r="198" spans="2:15" x14ac:dyDescent="0.35">
      <c r="C198">
        <v>5</v>
      </c>
      <c r="D198" t="str" cm="1">
        <f t="array" ref="D198">INDEX(D$47:D$75,$H198)&amp;INDEX(U$47:U$75,$H198)</f>
        <v>Freiburger TS 1844 (3. FR/OR)</v>
      </c>
      <c r="H198">
        <f t="shared" si="107"/>
        <v>22</v>
      </c>
      <c r="K198" cm="1">
        <f t="array" ref="K198">INDEX(T$47:T$75,$H198)</f>
        <v>3</v>
      </c>
      <c r="L198" t="str" cm="1">
        <f t="array" ref="L198">INDEX(S$47:S$75,$H198)</f>
        <v>FR/OR</v>
      </c>
      <c r="M198">
        <f t="shared" si="108"/>
        <v>3</v>
      </c>
      <c r="O198">
        <f t="shared" si="109"/>
        <v>2</v>
      </c>
    </row>
    <row r="199" spans="2:15" x14ac:dyDescent="0.35">
      <c r="C199">
        <v>6</v>
      </c>
      <c r="D199" t="str" cm="1">
        <f t="array" ref="D199">INDEX(D$47:D$75,$H199)&amp;INDEX(U$47:U$75,$H199)</f>
        <v>SG Scutro 2 (3. OG/SW)</v>
      </c>
      <c r="H199">
        <f t="shared" si="107"/>
        <v>11</v>
      </c>
      <c r="K199" cm="1">
        <f t="array" ref="K199">INDEX(T$47:T$75,$H199)</f>
        <v>3</v>
      </c>
      <c r="L199" t="str" cm="1">
        <f t="array" ref="L199">INDEX(S$47:S$75,$H199)</f>
        <v>OG/SW</v>
      </c>
      <c r="M199">
        <f t="shared" si="108"/>
        <v>3</v>
      </c>
      <c r="O199">
        <f t="shared" si="109"/>
        <v>3</v>
      </c>
    </row>
    <row r="200" spans="2:15" x14ac:dyDescent="0.35">
      <c r="C200">
        <v>7</v>
      </c>
      <c r="D200" t="str" cm="1">
        <f t="array" ref="D200">INDEX(D$47:D$75,$H200)&amp;INDEX(U$47:U$75,$H200)</f>
        <v>TV Friesenheim (4. OG/SW)</v>
      </c>
      <c r="H200">
        <f t="shared" si="107"/>
        <v>12</v>
      </c>
      <c r="K200" cm="1">
        <f t="array" ref="K200">INDEX(T$47:T$75,$H200)</f>
        <v>4</v>
      </c>
      <c r="L200" t="str" cm="1">
        <f t="array" ref="L200">INDEX(S$47:S$75,$H200)</f>
        <v>OG/SW</v>
      </c>
      <c r="M200">
        <f t="shared" si="108"/>
        <v>3</v>
      </c>
      <c r="O200">
        <f t="shared" si="109"/>
        <v>4</v>
      </c>
    </row>
    <row r="201" spans="2:15" x14ac:dyDescent="0.35">
      <c r="C201">
        <v>8</v>
      </c>
      <c r="D201" t="str" cm="1">
        <f t="array" ref="D201">INDEX(D$47:D$75,$H201)&amp;INDEX(U$47:U$75,$H201)</f>
        <v>TuS Helmlingen 2 (4. RA)</v>
      </c>
      <c r="H201">
        <f t="shared" si="107"/>
        <v>4</v>
      </c>
      <c r="K201" cm="1">
        <f t="array" ref="K201">INDEX(T$47:T$75,$H201)</f>
        <v>4</v>
      </c>
      <c r="L201" t="str" cm="1">
        <f t="array" ref="L201">INDEX(S$47:S$75,$H201)</f>
        <v>RA</v>
      </c>
      <c r="M201">
        <f t="shared" si="108"/>
        <v>3</v>
      </c>
      <c r="O201">
        <f t="shared" si="109"/>
        <v>5</v>
      </c>
    </row>
    <row r="202" spans="2:15" x14ac:dyDescent="0.35">
      <c r="C202">
        <v>9</v>
      </c>
      <c r="D202" t="str" cm="1">
        <f t="array" ref="D202">INDEX(D$47:D$75,$H202)&amp;INDEX(U$47:U$75,$H202)</f>
        <v>HC Karsau (4. FR/OR)</v>
      </c>
      <c r="H202">
        <f t="shared" si="107"/>
        <v>23</v>
      </c>
      <c r="K202" cm="1">
        <f t="array" ref="K202">INDEX(T$47:T$75,$H202)</f>
        <v>4</v>
      </c>
      <c r="L202" t="str" cm="1">
        <f t="array" ref="L202">INDEX(S$47:S$75,$H202)</f>
        <v>FR/OR</v>
      </c>
      <c r="M202">
        <f t="shared" si="108"/>
        <v>4</v>
      </c>
      <c r="O202">
        <f t="shared" si="109"/>
        <v>5</v>
      </c>
    </row>
    <row r="203" spans="2:15" x14ac:dyDescent="0.35">
      <c r="C203">
        <v>10</v>
      </c>
      <c r="D203" t="str" cm="1">
        <f t="array" ref="D203">INDEX(D$47:D$75,$H203)&amp;INDEX(U$47:U$75,$H203)</f>
        <v>SG Hornberg/Lauterbach/Triberg (5. OG/SW)</v>
      </c>
      <c r="H203">
        <f t="shared" si="107"/>
        <v>13</v>
      </c>
      <c r="K203" cm="1">
        <f t="array" ref="K203">INDEX(T$47:T$75,$H203)</f>
        <v>5</v>
      </c>
      <c r="L203" t="str" cm="1">
        <f t="array" ref="L203">INDEX(S$47:S$75,$H203)</f>
        <v>OG/SW</v>
      </c>
      <c r="M203">
        <f t="shared" si="108"/>
        <v>4</v>
      </c>
      <c r="O203">
        <f t="shared" si="109"/>
        <v>6</v>
      </c>
    </row>
    <row r="204" spans="2:15" x14ac:dyDescent="0.35">
      <c r="C204">
        <v>11</v>
      </c>
      <c r="D204" t="str" cm="1">
        <f t="array" ref="D204">INDEX(D$47:D$75,$H204)&amp;INDEX(U$47:U$75,$H204)</f>
        <v>SG Kenzingen/Herbolzheim/Emmendingen (5. FR/OR)</v>
      </c>
      <c r="H204">
        <f t="shared" si="107"/>
        <v>24</v>
      </c>
      <c r="K204" cm="1">
        <f t="array" ref="K204">INDEX(T$47:T$75,$H204)</f>
        <v>5</v>
      </c>
      <c r="L204" t="str" cm="1">
        <f t="array" ref="L204">INDEX(S$47:S$75,$H204)</f>
        <v>FR/OR</v>
      </c>
      <c r="M204">
        <f t="shared" si="108"/>
        <v>5</v>
      </c>
      <c r="O204">
        <f t="shared" si="109"/>
        <v>6</v>
      </c>
    </row>
    <row r="205" spans="2:15" x14ac:dyDescent="0.35">
      <c r="C205">
        <v>12</v>
      </c>
      <c r="D205" t="str" cm="1">
        <f t="array" ref="D205">INDEX(D$47:D$75,$H205)&amp;INDEX(U$47:U$75,$H205)</f>
        <v>SG TG Altdorf/DJK Ettenheim 2 (6. FR/OR)</v>
      </c>
      <c r="H205">
        <f t="shared" si="107"/>
        <v>25</v>
      </c>
      <c r="K205" cm="1">
        <f t="array" ref="K205">INDEX(T$47:T$75,$H205)</f>
        <v>6</v>
      </c>
      <c r="L205" t="str" cm="1">
        <f t="array" ref="L205">INDEX(S$47:S$75,$H205)</f>
        <v>FR/OR</v>
      </c>
      <c r="M205">
        <f t="shared" si="108"/>
        <v>6</v>
      </c>
      <c r="O205">
        <f t="shared" si="109"/>
        <v>6</v>
      </c>
    </row>
    <row r="207" spans="2:15" x14ac:dyDescent="0.35">
      <c r="B207" s="8" t="s">
        <v>110</v>
      </c>
      <c r="H207" s="24">
        <f>MAX(H208:H217)</f>
        <v>2</v>
      </c>
      <c r="I207" s="24">
        <f>MAX(I208:I217)</f>
        <v>1</v>
      </c>
      <c r="M207" s="24"/>
      <c r="N207" s="24"/>
    </row>
    <row r="208" spans="2:15" x14ac:dyDescent="0.35">
      <c r="B208" t="b">
        <f>(C208&lt;=$B$144)</f>
        <v>1</v>
      </c>
      <c r="C208">
        <v>1</v>
      </c>
      <c r="D208" s="10" t="str" cm="1">
        <f t="array" ref="D208">IF(B208,VLOOKUP(C208,B$135:D$143,3,FALSE),INDEX(D$194:D$902,C208-$B$144))</f>
        <v>TuS Altenheim (8. LL-N)</v>
      </c>
      <c r="H208" s="23" cm="1">
        <f t="array" ref="H208">IF(B208,0,INDEX(M$194:M$207,C208-$B$144))</f>
        <v>0</v>
      </c>
      <c r="I208" s="23" cm="1">
        <f t="array" ref="I208">IF(B208,0,INDEX(O$194:O$207,C208-$B$144))</f>
        <v>0</v>
      </c>
      <c r="M208" s="23"/>
      <c r="N208" s="23"/>
    </row>
    <row r="209" spans="2:14" x14ac:dyDescent="0.35">
      <c r="B209" t="b">
        <f t="shared" ref="B209:B220" si="110">(C209&lt;=$B$144)</f>
        <v>1</v>
      </c>
      <c r="C209">
        <v>2</v>
      </c>
      <c r="D209" s="10" t="str" cm="1">
        <f t="array" ref="D209">IF(B209,VLOOKUP(C209,B$135:D$143,3,FALSE),INDEX(D$194:D$902,C209-$B$144))</f>
        <v>HSG Meißenheim/Nonnenweier (9. LL-N)</v>
      </c>
      <c r="H209" s="23" cm="1">
        <f t="array" ref="H209">IF(B209,0,INDEX(M$194:M$207,C209-$B$144))</f>
        <v>0</v>
      </c>
      <c r="I209" s="23" cm="1">
        <f t="array" ref="I209">IF(B209,0,INDEX(O$194:O$207,C209-$B$144))</f>
        <v>0</v>
      </c>
      <c r="M209" s="23"/>
      <c r="N209" s="23"/>
    </row>
    <row r="210" spans="2:14" x14ac:dyDescent="0.35">
      <c r="B210" t="b">
        <f t="shared" si="110"/>
        <v>1</v>
      </c>
      <c r="C210">
        <v>3</v>
      </c>
      <c r="D210" s="10" t="str" cm="1">
        <f t="array" ref="D210">IF(B210,VLOOKUP(C210,B$135:D$143,3,FALSE),INDEX(D$194:D$902,C210-$B$144))</f>
        <v>HSG Freiburg 3 (9. LL-S)</v>
      </c>
      <c r="H210" s="23" cm="1">
        <f t="array" ref="H210">IF(B210,0,INDEX(M$194:M$207,C210-$B$144))</f>
        <v>0</v>
      </c>
      <c r="I210" s="23" cm="1">
        <f t="array" ref="I210">IF(B210,0,INDEX(O$194:O$207,C210-$B$144))</f>
        <v>0</v>
      </c>
      <c r="M210" s="23"/>
      <c r="N210" s="23"/>
    </row>
    <row r="211" spans="2:14" x14ac:dyDescent="0.35">
      <c r="B211" t="b">
        <f t="shared" si="110"/>
        <v>1</v>
      </c>
      <c r="C211">
        <v>4</v>
      </c>
      <c r="D211" s="10" t="str" cm="1">
        <f t="array" ref="D211">IF(B211,VLOOKUP(C211,B$135:D$143,3,FALSE),INDEX(D$194:D$902,C211-$B$144))</f>
        <v>ASV Ottenhöfen (10. LL-N)</v>
      </c>
      <c r="H211" s="23" cm="1">
        <f t="array" ref="H211">IF(B211,0,INDEX(M$194:M$207,C211-$B$144))</f>
        <v>0</v>
      </c>
      <c r="I211" s="23" cm="1">
        <f t="array" ref="I211">IF(B211,0,INDEX(O$194:O$207,C211-$B$144))</f>
        <v>0</v>
      </c>
      <c r="M211" s="23"/>
      <c r="N211" s="23"/>
    </row>
    <row r="212" spans="2:14" x14ac:dyDescent="0.35">
      <c r="B212" t="b">
        <f t="shared" si="110"/>
        <v>1</v>
      </c>
      <c r="C212">
        <v>5</v>
      </c>
      <c r="D212" s="10" t="str" cm="1">
        <f t="array" ref="D212">IF(B212,VLOOKUP(C212,B$135:D$143,3,FALSE),INDEX(D$194:D$902,C212-$B$144))</f>
        <v>TuS Ottenheim 2 (11. LL-N)</v>
      </c>
      <c r="H212" s="23" cm="1">
        <f t="array" ref="H212">IF(B212,0,INDEX(M$194:M$207,C212-$B$144))</f>
        <v>0</v>
      </c>
      <c r="I212" s="23" cm="1">
        <f t="array" ref="I212">IF(B212,0,INDEX(O$194:O$207,C212-$B$144))</f>
        <v>0</v>
      </c>
      <c r="M212" s="23"/>
      <c r="N212" s="23"/>
    </row>
    <row r="213" spans="2:14" x14ac:dyDescent="0.35">
      <c r="B213" t="b">
        <f t="shared" si="110"/>
        <v>1</v>
      </c>
      <c r="C213">
        <v>6</v>
      </c>
      <c r="D213" s="10" t="str" cm="1">
        <f t="array" ref="D213">IF(B213,VLOOKUP(C213,B$135:D$143,3,FALSE),INDEX(D$194:D$902,C213-$B$144))</f>
        <v>HG Müllheim/Neuenburg (12. LL-S)</v>
      </c>
      <c r="H213" s="23" cm="1">
        <f t="array" ref="H213">IF(B213,0,INDEX(M$194:M$207,C213-$B$144))</f>
        <v>0</v>
      </c>
      <c r="I213" s="23" cm="1">
        <f t="array" ref="I213">IF(B213,0,INDEX(O$194:O$207,C213-$B$144))</f>
        <v>0</v>
      </c>
      <c r="M213" s="23"/>
      <c r="N213" s="23"/>
    </row>
    <row r="214" spans="2:14" x14ac:dyDescent="0.35">
      <c r="B214" t="b">
        <f t="shared" si="110"/>
        <v>1</v>
      </c>
      <c r="C214">
        <v>7</v>
      </c>
      <c r="D214" s="10" t="str" cm="1">
        <f t="array" ref="D214">IF(B214,VLOOKUP(C214,B$135:D$143,3,FALSE),INDEX(D$194:D$902,C214-$B$144))</f>
        <v>TuS Schutterwald 2 (12. LL-N)</v>
      </c>
      <c r="H214" s="23" cm="1">
        <f t="array" ref="H214">IF(B214,0,INDEX(M$194:M$207,C214-$B$144))</f>
        <v>0</v>
      </c>
      <c r="I214" s="23" cm="1">
        <f t="array" ref="I214">IF(B214,0,INDEX(O$194:O$207,C214-$B$144))</f>
        <v>0</v>
      </c>
      <c r="M214" s="23"/>
      <c r="N214" s="23"/>
    </row>
    <row r="215" spans="2:14" x14ac:dyDescent="0.35">
      <c r="B215" t="b">
        <f t="shared" si="110"/>
        <v>0</v>
      </c>
      <c r="C215">
        <v>8</v>
      </c>
      <c r="D215" s="4" t="str" cm="1">
        <f t="array" ref="D215">IF(B215,VLOOKUP(C215,B$135:D$143,3,FALSE),INDEX(D$194:D$902,C215-$B$144))</f>
        <v>SF Eintr. Freiburg 2 (1. FR/OR)</v>
      </c>
      <c r="H215" s="23" cm="1">
        <f t="array" ref="H215">IF(B215,0,INDEX(M$194:M$207,C215-$B$144))</f>
        <v>1</v>
      </c>
      <c r="I215" s="23" cm="1">
        <f t="array" ref="I215">IF(B215,0,INDEX(O$194:O$207,C215-$B$144))</f>
        <v>0</v>
      </c>
      <c r="M215" s="23"/>
      <c r="N215" s="23"/>
    </row>
    <row r="216" spans="2:14" x14ac:dyDescent="0.35">
      <c r="B216" t="b">
        <f t="shared" si="110"/>
        <v>0</v>
      </c>
      <c r="C216">
        <v>9</v>
      </c>
      <c r="D216" s="4" t="str" cm="1">
        <f t="array" ref="D216">IF(B216,VLOOKUP(C216,B$135:D$143,3,FALSE),INDEX(D$194:D$902,C216-$B$144))</f>
        <v>HSG Ortenau Süd (1. OG/SW)</v>
      </c>
      <c r="H216" s="23" cm="1">
        <f t="array" ref="H216">IF(B216,0,INDEX(M$194:M$207,C216-$B$144))</f>
        <v>1</v>
      </c>
      <c r="I216" s="23" cm="1">
        <f t="array" ref="I216">IF(B216,0,INDEX(O$194:O$207,C216-$B$144))</f>
        <v>1</v>
      </c>
      <c r="M216" s="23"/>
      <c r="N216" s="23"/>
    </row>
    <row r="217" spans="2:14" x14ac:dyDescent="0.35">
      <c r="B217" t="b">
        <f t="shared" si="110"/>
        <v>0</v>
      </c>
      <c r="C217">
        <v>10</v>
      </c>
      <c r="D217" s="20" t="str" cm="1">
        <f t="array" ref="D217">IF(B217,VLOOKUP(C217,B$135:D$143,3,FALSE),INDEX(D$194:D$902,C217-$B$144))</f>
        <v>TV Todtnau (2. FR/OR)</v>
      </c>
      <c r="H217" s="23" cm="1">
        <f t="array" ref="H217">IF(B217,0,INDEX(M$194:M$207,C217-$B$144))</f>
        <v>2</v>
      </c>
      <c r="I217" s="23" cm="1">
        <f t="array" ref="I217">IF(B217,0,INDEX(O$194:O$207,C217-$B$144))</f>
        <v>1</v>
      </c>
      <c r="M217" s="23"/>
      <c r="N217" s="23"/>
    </row>
    <row r="218" spans="2:14" x14ac:dyDescent="0.35">
      <c r="B218" t="b">
        <f t="shared" si="110"/>
        <v>0</v>
      </c>
      <c r="C218" s="21">
        <v>11</v>
      </c>
      <c r="D218" s="20" t="str" cm="1">
        <f t="array" ref="D218">IF(B218,VLOOKUP(C218,B$135:D$143,3,FALSE),INDEX(D$194:D$902,C218-$B$144))</f>
        <v>TuS Altenheim 2 (2. OG/SW)</v>
      </c>
      <c r="H218" s="23" cm="1">
        <f t="array" ref="H218">IF(B218,0,INDEX(M$194:M$207,C218-$B$144))</f>
        <v>2</v>
      </c>
      <c r="I218" s="23" cm="1">
        <f t="array" ref="I218">IF(B218,0,INDEX(O$194:O$207,C218-$B$144))</f>
        <v>2</v>
      </c>
      <c r="M218" s="23"/>
      <c r="N218" s="23"/>
    </row>
    <row r="219" spans="2:14" x14ac:dyDescent="0.35">
      <c r="B219" t="b">
        <f t="shared" si="110"/>
        <v>0</v>
      </c>
      <c r="C219" s="21">
        <v>12</v>
      </c>
      <c r="D219" s="20" t="str" cm="1">
        <f t="array" ref="D219">IF(B219,VLOOKUP(C219,B$135:D$143,3,FALSE),INDEX(D$194:D$902,C219-$B$144))</f>
        <v>Freiburger TS 1844 (3. FR/OR)</v>
      </c>
      <c r="H219" s="23" cm="1">
        <f t="array" ref="H219">IF(B219,0,INDEX(M$194:M$207,C219-$B$144))</f>
        <v>3</v>
      </c>
      <c r="I219" s="23" cm="1">
        <f t="array" ref="I219">IF(B219,0,INDEX(O$194:O$207,C219-$B$144))</f>
        <v>2</v>
      </c>
      <c r="M219" s="23"/>
      <c r="N219" s="23"/>
    </row>
    <row r="220" spans="2:14" x14ac:dyDescent="0.35">
      <c r="B220" t="b">
        <f t="shared" si="110"/>
        <v>0</v>
      </c>
      <c r="C220" s="21">
        <v>13</v>
      </c>
      <c r="D220" s="20" t="str" cm="1">
        <f t="array" ref="D220">IF(B220,VLOOKUP(C220,B$135:D$143,3,FALSE),INDEX(D$194:D$902,C220-$B$144))</f>
        <v>SG Scutro 2 (3. OG/SW)</v>
      </c>
      <c r="H220" s="23" cm="1">
        <f t="array" ref="H220">IF(B220,0,INDEX(M$194:M$207,C220-$B$144))</f>
        <v>3</v>
      </c>
      <c r="I220" s="23" cm="1">
        <f t="array" ref="I220">IF(B220,0,INDEX(O$194:O$207,C220-$B$144))</f>
        <v>3</v>
      </c>
      <c r="M220" s="23"/>
      <c r="N220" s="23"/>
    </row>
    <row r="222" spans="2:14" x14ac:dyDescent="0.35">
      <c r="B222" s="8" t="s">
        <v>174</v>
      </c>
    </row>
    <row r="223" spans="2:14" x14ac:dyDescent="0.35">
      <c r="C223">
        <v>1</v>
      </c>
      <c r="D223" t="str" cm="1">
        <f t="array" ref="D223">INDEX(D$158:D$225,I223)</f>
        <v>TuS Altenheim 2 (2. OG/SW)</v>
      </c>
      <c r="I223">
        <f>I207+1</f>
        <v>2</v>
      </c>
    </row>
    <row r="224" spans="2:14" x14ac:dyDescent="0.35">
      <c r="C224">
        <v>2</v>
      </c>
      <c r="D224" t="str" cm="1">
        <f t="array" ref="D224">INDEX(D$158:D$225,I224)</f>
        <v>SG Scutro 2 (3. OG/SW)</v>
      </c>
      <c r="I224">
        <f>I223+1</f>
        <v>3</v>
      </c>
    </row>
    <row r="225" spans="2:9" x14ac:dyDescent="0.35">
      <c r="C225">
        <v>3</v>
      </c>
      <c r="D225" t="str" cm="1">
        <f t="array" ref="D225">INDEX(D$158:D$225,I225)</f>
        <v>TV Friesenheim (4. OG/SW)</v>
      </c>
      <c r="I225">
        <f t="shared" ref="I225:I233" si="111">I224+1</f>
        <v>4</v>
      </c>
    </row>
    <row r="226" spans="2:9" x14ac:dyDescent="0.35">
      <c r="C226">
        <v>4</v>
      </c>
      <c r="D226" t="str" cm="1">
        <f t="array" ref="D226">INDEX(D$158:D$225,I226)</f>
        <v>TuS Helmlingen 2 (4. RA)</v>
      </c>
      <c r="I226">
        <f t="shared" si="111"/>
        <v>5</v>
      </c>
    </row>
    <row r="227" spans="2:9" x14ac:dyDescent="0.35">
      <c r="C227">
        <v>5</v>
      </c>
      <c r="D227" t="str" cm="1">
        <f t="array" ref="D227">INDEX(D$158:D$225,I227)</f>
        <v>SG Hornberg/Lauterbach/Triberg (5. OG/SW)</v>
      </c>
      <c r="I227">
        <f t="shared" si="111"/>
        <v>6</v>
      </c>
    </row>
    <row r="228" spans="2:9" x14ac:dyDescent="0.35">
      <c r="C228">
        <v>6</v>
      </c>
      <c r="D228" t="str" cm="1">
        <f t="array" ref="D228">INDEX(D$158:D$225,I228)</f>
        <v>SG Gengenbach/Unterharmersbach (6. OG/SW)</v>
      </c>
      <c r="I228">
        <f t="shared" si="111"/>
        <v>7</v>
      </c>
    </row>
    <row r="229" spans="2:9" x14ac:dyDescent="0.35">
      <c r="C229">
        <v>7</v>
      </c>
      <c r="D229" t="str" cm="1">
        <f t="array" ref="D229">INDEX(D$158:D$225,I229)</f>
        <v>SG Gutach/Wolfach 2 (7. OG/SW)</v>
      </c>
      <c r="I229">
        <f t="shared" si="111"/>
        <v>8</v>
      </c>
    </row>
    <row r="230" spans="2:9" x14ac:dyDescent="0.35">
      <c r="C230">
        <v>8</v>
      </c>
      <c r="D230" t="str" cm="1">
        <f t="array" ref="D230">INDEX(D$158:D$225,I230)</f>
        <v>HSG Hanauerland 2 (8. OG/SW)</v>
      </c>
      <c r="I230">
        <f t="shared" si="111"/>
        <v>9</v>
      </c>
    </row>
    <row r="231" spans="2:9" x14ac:dyDescent="0.35">
      <c r="C231">
        <v>9</v>
      </c>
      <c r="D231" t="str" cm="1">
        <f t="array" ref="D231">INDEX(D$158:D$225,I231)</f>
        <v>HSG Meißenheim/Nonnenweier 2 (9. OG/SW)</v>
      </c>
      <c r="I231">
        <f t="shared" si="111"/>
        <v>10</v>
      </c>
    </row>
    <row r="232" spans="2:9" x14ac:dyDescent="0.35">
      <c r="C232">
        <v>10</v>
      </c>
      <c r="D232" t="str" cm="1">
        <f t="array" ref="D232">INDEX(D$158:D$225,I232)</f>
        <v>ETSV Offenburg (10. OG/SW)</v>
      </c>
      <c r="I232">
        <f t="shared" si="111"/>
        <v>11</v>
      </c>
    </row>
    <row r="233" spans="2:9" x14ac:dyDescent="0.35">
      <c r="B233" s="22"/>
      <c r="C233">
        <v>11</v>
      </c>
      <c r="D233" t="str" cm="1">
        <f t="array" ref="D233">INDEX(D$158:D$225,I233)</f>
        <v>ASV Ottenhöfen 2 (1. RA/BL)</v>
      </c>
      <c r="I233">
        <f t="shared" si="111"/>
        <v>12</v>
      </c>
    </row>
    <row r="234" spans="2:9" x14ac:dyDescent="0.35">
      <c r="C234">
        <v>12</v>
      </c>
      <c r="D234" cm="1">
        <f t="array" ref="D234">INDEX(D$158:D$225,I234)</f>
        <v>0</v>
      </c>
      <c r="I234">
        <v>13</v>
      </c>
    </row>
    <row r="235" spans="2:9" x14ac:dyDescent="0.35">
      <c r="B235" s="22"/>
    </row>
    <row r="239" spans="2:9" x14ac:dyDescent="0.35">
      <c r="B239" s="8" t="s">
        <v>112</v>
      </c>
    </row>
    <row r="240" spans="2:9" x14ac:dyDescent="0.35">
      <c r="C240">
        <v>1</v>
      </c>
      <c r="D240" t="str" cm="1">
        <f t="array" ref="D240">INDEX(D$172:D$1002,I240)</f>
        <v>Freiburger TS 1844 (3. FR/OR)</v>
      </c>
      <c r="I240">
        <f>H207+1</f>
        <v>3</v>
      </c>
    </row>
    <row r="241" spans="2:9" x14ac:dyDescent="0.35">
      <c r="C241">
        <v>2</v>
      </c>
      <c r="D241" t="str" cm="1">
        <f t="array" ref="D241">INDEX(D$172:D$1002,I241)</f>
        <v>HC Karsau (4. FR/OR)</v>
      </c>
      <c r="I241">
        <f>I240+1</f>
        <v>4</v>
      </c>
    </row>
    <row r="242" spans="2:9" x14ac:dyDescent="0.35">
      <c r="C242">
        <v>3</v>
      </c>
      <c r="D242" t="str" cm="1">
        <f t="array" ref="D242">INDEX(D$172:D$1002,I242)</f>
        <v>SG Kenzingen/Herbolzheim/Emmendingen (5. FR/OR)</v>
      </c>
      <c r="I242">
        <f t="shared" ref="I242:I252" si="112">I241+1</f>
        <v>5</v>
      </c>
    </row>
    <row r="243" spans="2:9" x14ac:dyDescent="0.35">
      <c r="C243">
        <v>4</v>
      </c>
      <c r="D243" t="str" cm="1">
        <f t="array" ref="D243">INDEX(D$172:D$1002,I243)</f>
        <v>SG TG Altdorf/DJK Ettenheim 2 (6. FR/OR)</v>
      </c>
      <c r="I243">
        <f t="shared" si="112"/>
        <v>6</v>
      </c>
    </row>
    <row r="244" spans="2:9" x14ac:dyDescent="0.35">
      <c r="C244">
        <v>5</v>
      </c>
      <c r="D244" t="str" cm="1">
        <f t="array" ref="D244">INDEX(D$172:D$1002,I244)</f>
        <v>SG Köndringen/Teningen (7. FR/OR)</v>
      </c>
      <c r="I244">
        <f t="shared" si="112"/>
        <v>7</v>
      </c>
    </row>
    <row r="245" spans="2:9" x14ac:dyDescent="0.35">
      <c r="C245">
        <v>6</v>
      </c>
      <c r="D245" t="str" cm="1">
        <f t="array" ref="D245">INDEX(D$172:D$1002,I245)</f>
        <v>SG ESV/TVSTG Freiburg (8. FR/OR)</v>
      </c>
      <c r="I245">
        <f t="shared" si="112"/>
        <v>8</v>
      </c>
    </row>
    <row r="246" spans="2:9" x14ac:dyDescent="0.35">
      <c r="C246">
        <v>7</v>
      </c>
      <c r="D246" t="str" cm="1">
        <f t="array" ref="D246">INDEX(D$172:D$1002,I246)</f>
        <v>HSV Schopfheim (9. FR/OR)</v>
      </c>
      <c r="I246">
        <f t="shared" si="112"/>
        <v>9</v>
      </c>
    </row>
    <row r="247" spans="2:9" x14ac:dyDescent="0.35">
      <c r="C247">
        <v>8</v>
      </c>
      <c r="D247" t="str" cm="1">
        <f t="array" ref="D247">INDEX(D$172:D$1002,I247)</f>
        <v>HSG Dreiland 2 (10. FR/OR)</v>
      </c>
      <c r="I247">
        <f t="shared" si="112"/>
        <v>10</v>
      </c>
    </row>
    <row r="248" spans="2:9" x14ac:dyDescent="0.35">
      <c r="C248">
        <v>9</v>
      </c>
      <c r="D248" t="str" cm="1">
        <f t="array" ref="D248">INDEX(D$172:D$1002,I248)</f>
        <v>Regio-Hummeln (1. BzL)</v>
      </c>
      <c r="I248">
        <f t="shared" si="112"/>
        <v>11</v>
      </c>
    </row>
    <row r="249" spans="2:9" x14ac:dyDescent="0.35">
      <c r="C249">
        <v>10</v>
      </c>
      <c r="D249" t="str" cm="1">
        <f t="array" ref="D249">INDEX(D$172:D$1002,I249)</f>
        <v>TuS Oberhausen (2. BzL)</v>
      </c>
      <c r="I249">
        <f t="shared" si="112"/>
        <v>12</v>
      </c>
    </row>
    <row r="250" spans="2:9" x14ac:dyDescent="0.35">
      <c r="B250" s="22" t="s">
        <v>111</v>
      </c>
      <c r="C250" s="21">
        <v>11</v>
      </c>
      <c r="D250" t="str" cm="1">
        <f t="array" ref="D250">INDEX(D$172:D$1002,I250)</f>
        <v>SG Waldkirch/Denzlingen 2 (3. BzL)</v>
      </c>
      <c r="I250">
        <f t="shared" si="112"/>
        <v>13</v>
      </c>
    </row>
    <row r="251" spans="2:9" x14ac:dyDescent="0.35">
      <c r="C251" s="21">
        <v>12</v>
      </c>
      <c r="D251" t="str" cm="1">
        <f t="array" ref="D251">INDEX(D$172:D$1002,I251)</f>
        <v>TSV Alemannia Freiburg-Zähringen 2 (4. BzL)</v>
      </c>
      <c r="I251">
        <f t="shared" si="112"/>
        <v>14</v>
      </c>
    </row>
    <row r="252" spans="2:9" x14ac:dyDescent="0.35">
      <c r="B252" s="22"/>
      <c r="C252" s="21">
        <v>13</v>
      </c>
      <c r="D252" t="str" cm="1">
        <f t="array" ref="D252">INDEX(D$172:D$1002,I252)</f>
        <v>HSG Freiburg 4 (5. BzL)</v>
      </c>
      <c r="I252">
        <f t="shared" si="112"/>
        <v>15</v>
      </c>
    </row>
    <row r="254" spans="2:9" x14ac:dyDescent="0.35">
      <c r="B254" s="8" t="s">
        <v>189</v>
      </c>
    </row>
    <row r="255" spans="2:9" x14ac:dyDescent="0.35">
      <c r="C255">
        <v>1</v>
      </c>
      <c r="D255" t="str" cm="1">
        <f t="array" ref="D255">IF(I255&gt;12,"",INDEX(D$158:D$225,I255))</f>
        <v>ASV Ottenhöfen 2 (1. RA/BL)</v>
      </c>
      <c r="I255">
        <f>I232+1</f>
        <v>12</v>
      </c>
    </row>
    <row r="256" spans="2:9" x14ac:dyDescent="0.35">
      <c r="C256">
        <v>2</v>
      </c>
      <c r="D256" t="str" cm="1">
        <f t="array" ref="D256">IF(I256&gt;12,"",INDEX(D$158:D$225,I256))</f>
        <v/>
      </c>
      <c r="I256">
        <f>I255+1</f>
        <v>13</v>
      </c>
    </row>
    <row r="257" spans="2:9" x14ac:dyDescent="0.35">
      <c r="C257">
        <v>3</v>
      </c>
      <c r="D257" t="str" cm="1">
        <f t="array" ref="D257">IF(I257&gt;12,"",INDEX(D$158:D$225,I257))</f>
        <v/>
      </c>
      <c r="I257">
        <f t="shared" ref="I257:I267" si="113">I256+1</f>
        <v>14</v>
      </c>
    </row>
    <row r="258" spans="2:9" x14ac:dyDescent="0.35">
      <c r="C258">
        <v>4</v>
      </c>
      <c r="D258" t="str" cm="1">
        <f t="array" ref="D258">IF(I258&gt;12,"",INDEX(D$158:D$225,I258))</f>
        <v/>
      </c>
      <c r="I258">
        <f t="shared" si="113"/>
        <v>15</v>
      </c>
    </row>
    <row r="259" spans="2:9" x14ac:dyDescent="0.35">
      <c r="C259">
        <v>5</v>
      </c>
      <c r="D259" t="str" cm="1">
        <f t="array" ref="D259">IF(I259&gt;12,"",INDEX(D$158:D$225,I259))</f>
        <v/>
      </c>
      <c r="I259">
        <f t="shared" si="113"/>
        <v>16</v>
      </c>
    </row>
    <row r="260" spans="2:9" x14ac:dyDescent="0.35">
      <c r="C260">
        <v>6</v>
      </c>
      <c r="D260" t="str" cm="1">
        <f t="array" ref="D260">IF(I260&gt;12,"",INDEX(D$158:D$225,I260))</f>
        <v/>
      </c>
      <c r="I260">
        <f t="shared" si="113"/>
        <v>17</v>
      </c>
    </row>
    <row r="261" spans="2:9" x14ac:dyDescent="0.35">
      <c r="C261">
        <v>7</v>
      </c>
      <c r="D261" t="str" cm="1">
        <f t="array" ref="D261">IF(I261&gt;12,"",INDEX(D$158:D$225,I261))</f>
        <v/>
      </c>
      <c r="I261">
        <f t="shared" si="113"/>
        <v>18</v>
      </c>
    </row>
    <row r="262" spans="2:9" x14ac:dyDescent="0.35">
      <c r="C262">
        <v>8</v>
      </c>
      <c r="D262" t="str" cm="1">
        <f t="array" ref="D262">IF(I262&gt;12,"",INDEX(D$158:D$225,I262))</f>
        <v/>
      </c>
      <c r="I262">
        <f t="shared" si="113"/>
        <v>19</v>
      </c>
    </row>
    <row r="263" spans="2:9" x14ac:dyDescent="0.35">
      <c r="C263">
        <v>9</v>
      </c>
      <c r="D263" t="str" cm="1">
        <f t="array" ref="D263">IF(I263&gt;12,"",INDEX(D$158:D$225,I263))</f>
        <v/>
      </c>
      <c r="I263">
        <f t="shared" si="113"/>
        <v>20</v>
      </c>
    </row>
    <row r="264" spans="2:9" x14ac:dyDescent="0.35">
      <c r="C264">
        <v>10</v>
      </c>
      <c r="D264" t="str" cm="1">
        <f t="array" ref="D264">IF(I264&gt;12,"",INDEX(D$158:D$225,I264))</f>
        <v/>
      </c>
      <c r="I264">
        <f t="shared" si="113"/>
        <v>21</v>
      </c>
    </row>
    <row r="265" spans="2:9" x14ac:dyDescent="0.35">
      <c r="B265" s="22" t="s">
        <v>111</v>
      </c>
      <c r="C265" s="21">
        <v>11</v>
      </c>
      <c r="D265" t="str" cm="1">
        <f t="array" ref="D265">IF(I265&gt;12,"",INDEX(D$158:D$225,I265))</f>
        <v/>
      </c>
      <c r="I265">
        <f t="shared" si="113"/>
        <v>22</v>
      </c>
    </row>
    <row r="266" spans="2:9" x14ac:dyDescent="0.35">
      <c r="C266" s="21">
        <v>12</v>
      </c>
      <c r="D266" t="str" cm="1">
        <f t="array" ref="D266">IF(I266&gt;12,"",INDEX(D$158:D$225,I266))</f>
        <v/>
      </c>
      <c r="I266">
        <f t="shared" si="113"/>
        <v>23</v>
      </c>
    </row>
    <row r="267" spans="2:9" x14ac:dyDescent="0.35">
      <c r="C267" s="21">
        <v>13</v>
      </c>
      <c r="D267" t="str" cm="1">
        <f t="array" ref="D267">IF(I267&gt;12,"",INDEX(D$158:D$225,I267))</f>
        <v/>
      </c>
      <c r="I267">
        <f t="shared" si="113"/>
        <v>24</v>
      </c>
    </row>
    <row r="269" spans="2:9" x14ac:dyDescent="0.35">
      <c r="B269" s="8" t="s">
        <v>144</v>
      </c>
    </row>
    <row r="270" spans="2:9" x14ac:dyDescent="0.35">
      <c r="C270">
        <v>1</v>
      </c>
      <c r="D270" t="str" cm="1">
        <f t="array" ref="D270">IF(I270&gt;20,"",INDEX(D$172:D$1002,I270))</f>
        <v>SG Waldkirch/Denzlingen 2 (3. BzL)</v>
      </c>
      <c r="I270">
        <f>I249+1</f>
        <v>13</v>
      </c>
    </row>
    <row r="271" spans="2:9" x14ac:dyDescent="0.35">
      <c r="C271">
        <v>2</v>
      </c>
      <c r="D271" t="str" cm="1">
        <f t="array" ref="D271">IF(I271&gt;20,"",INDEX(D$172:D$1002,I271))</f>
        <v>TSV Alemannia Freiburg-Zähringen 2 (4. BzL)</v>
      </c>
      <c r="I271">
        <f t="shared" ref="I271:I279" si="114">I270+1</f>
        <v>14</v>
      </c>
    </row>
    <row r="272" spans="2:9" x14ac:dyDescent="0.35">
      <c r="C272">
        <v>3</v>
      </c>
      <c r="D272" t="str" cm="1">
        <f t="array" ref="D272">IF(I272&gt;20,"",INDEX(D$172:D$1002,I272))</f>
        <v>HSG Freiburg 4 (5. BzL)</v>
      </c>
      <c r="I272">
        <f t="shared" si="114"/>
        <v>15</v>
      </c>
    </row>
    <row r="273" spans="2:9" x14ac:dyDescent="0.35">
      <c r="C273">
        <v>4</v>
      </c>
      <c r="D273" t="str" cm="1">
        <f t="array" ref="D273">IF(I273&gt;20,"",INDEX(D$172:D$1002,I273))</f>
        <v>TSV March 2 (6. BzL)</v>
      </c>
      <c r="I273">
        <f t="shared" si="114"/>
        <v>16</v>
      </c>
    </row>
    <row r="274" spans="2:9" x14ac:dyDescent="0.35">
      <c r="C274">
        <v>5</v>
      </c>
      <c r="D274" t="str" cm="1">
        <f t="array" ref="D274">IF(I274&gt;20,"",INDEX(D$172:D$1002,I274))</f>
        <v>HC Karsau 2 (7. BzL)</v>
      </c>
      <c r="I274">
        <f t="shared" si="114"/>
        <v>17</v>
      </c>
    </row>
    <row r="275" spans="2:9" x14ac:dyDescent="0.35">
      <c r="C275">
        <v>6</v>
      </c>
      <c r="D275" t="str" cm="1">
        <f t="array" ref="D275">IF(I275&gt;20,"",INDEX(D$172:D$1002,I275))</f>
        <v>TV Bötzingen (8. BzL)</v>
      </c>
      <c r="I275">
        <f t="shared" si="114"/>
        <v>18</v>
      </c>
    </row>
    <row r="276" spans="2:9" x14ac:dyDescent="0.35">
      <c r="C276">
        <v>7</v>
      </c>
      <c r="D276" t="str" cm="1">
        <f t="array" ref="D276">IF(I276&gt;20,"",INDEX(D$172:D$1002,I276))</f>
        <v>Freiburger TS 1844 2 (9. BzL)</v>
      </c>
      <c r="I276">
        <f t="shared" si="114"/>
        <v>19</v>
      </c>
    </row>
    <row r="277" spans="2:9" x14ac:dyDescent="0.35">
      <c r="C277">
        <v>8</v>
      </c>
      <c r="D277" t="str" cm="1">
        <f t="array" ref="D277">IF(I277&gt;20,"",INDEX(D$172:D$1002,I277))</f>
        <v>TV Zell (10. BzL)</v>
      </c>
      <c r="I277">
        <f t="shared" si="114"/>
        <v>20</v>
      </c>
    </row>
    <row r="278" spans="2:9" x14ac:dyDescent="0.35">
      <c r="C278">
        <v>9</v>
      </c>
      <c r="D278" t="str" cm="1">
        <f t="array" ref="D278">IF(I278&gt;20,"",INDEX(D$172:D$1002,I278))</f>
        <v/>
      </c>
      <c r="I278">
        <f t="shared" si="114"/>
        <v>21</v>
      </c>
    </row>
    <row r="279" spans="2:9" x14ac:dyDescent="0.35">
      <c r="C279">
        <v>10</v>
      </c>
      <c r="D279" t="str" cm="1">
        <f t="array" ref="D279">IF(I279&gt;20,"",INDEX(D$172:D$1002,I279))</f>
        <v/>
      </c>
      <c r="I279">
        <f t="shared" si="114"/>
        <v>22</v>
      </c>
    </row>
    <row r="280" spans="2:9" x14ac:dyDescent="0.35">
      <c r="B280" s="22"/>
    </row>
    <row r="284" spans="2:9" x14ac:dyDescent="0.35">
      <c r="B284" s="8"/>
    </row>
    <row r="297" spans="2:2" x14ac:dyDescent="0.35">
      <c r="B297" s="8"/>
    </row>
  </sheetData>
  <sortState xmlns:xlrd2="http://schemas.microsoft.com/office/spreadsheetml/2017/richdata2" ref="W93:AD94">
    <sortCondition ref="W93:W9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Ranking_M</vt:lpstr>
      <vt:lpstr>Ranking_F</vt:lpstr>
      <vt:lpstr>Tabellen_M</vt:lpstr>
      <vt:lpstr>Tabellen_F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Joachim Burger</cp:lastModifiedBy>
  <dcterms:created xsi:type="dcterms:W3CDTF">2024-10-10T05:57:45Z</dcterms:created>
  <dcterms:modified xsi:type="dcterms:W3CDTF">2024-11-11T18:04:17Z</dcterms:modified>
</cp:coreProperties>
</file>